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-Flota\Fleet\"/>
    </mc:Choice>
  </mc:AlternateContent>
  <xr:revisionPtr revIDLastSave="0" documentId="13_ncr:1_{C727CF75-B006-48A6-888B-B8A992201A5A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PF 08-2021" sheetId="1" r:id="rId1"/>
    <sheet name="Bonos BV LPF 08-2021" sheetId="2" r:id="rId2"/>
    <sheet name="LP 08-2021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08-2021 con Códigos'!$B$6:$H$41</definedName>
    <definedName name="_xlnm._FilterDatabase" localSheetId="0" hidden="1">'LPF 08-2021'!$B$6:$Y$6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08-2021'!$A$1:$I$8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5" l="1"/>
  <c r="H41" i="5"/>
  <c r="G42" i="5"/>
  <c r="H42" i="5"/>
  <c r="G43" i="5"/>
  <c r="H43" i="5"/>
  <c r="G44" i="5"/>
  <c r="H44" i="5"/>
  <c r="G45" i="5"/>
  <c r="H45" i="5"/>
  <c r="D38" i="5"/>
  <c r="D39" i="5"/>
  <c r="D40" i="5"/>
  <c r="D41" i="5"/>
  <c r="D42" i="5"/>
  <c r="D43" i="5"/>
  <c r="D44" i="5"/>
  <c r="D45" i="5"/>
  <c r="D30" i="5" l="1"/>
  <c r="D29" i="5"/>
  <c r="D28" i="5"/>
  <c r="D14" i="5"/>
  <c r="D13" i="5"/>
  <c r="D12" i="5"/>
  <c r="D11" i="5"/>
  <c r="D9" i="5"/>
  <c r="D8" i="5"/>
  <c r="H11" i="5" l="1"/>
  <c r="H12" i="5"/>
  <c r="H13" i="5"/>
  <c r="H28" i="5" l="1"/>
  <c r="H29" i="5"/>
  <c r="H30" i="5"/>
  <c r="H47" i="2"/>
  <c r="J47" i="2" s="1"/>
  <c r="G30" i="5" s="1"/>
  <c r="H46" i="2"/>
  <c r="J46" i="2" s="1"/>
  <c r="Y47" i="1" s="1"/>
  <c r="H45" i="2"/>
  <c r="J45" i="2" s="1"/>
  <c r="Y46" i="1" s="1"/>
  <c r="H29" i="2"/>
  <c r="J29" i="2" s="1"/>
  <c r="Y30" i="1" s="1"/>
  <c r="H28" i="2"/>
  <c r="J28" i="2" s="1"/>
  <c r="Y29" i="1" s="1"/>
  <c r="H27" i="2"/>
  <c r="J27" i="2" s="1"/>
  <c r="Y28" i="1" s="1"/>
  <c r="H26" i="2"/>
  <c r="J26" i="2" s="1"/>
  <c r="G34" i="5" s="1"/>
  <c r="H34" i="5"/>
  <c r="H35" i="5"/>
  <c r="H36" i="5"/>
  <c r="H37" i="5"/>
  <c r="H38" i="5"/>
  <c r="H39" i="5"/>
  <c r="H40" i="5"/>
  <c r="D37" i="5"/>
  <c r="D36" i="5"/>
  <c r="D35" i="5"/>
  <c r="D34" i="5"/>
  <c r="G28" i="5" l="1"/>
  <c r="G29" i="5"/>
  <c r="Y48" i="1"/>
  <c r="Y27" i="1"/>
  <c r="G39" i="5"/>
  <c r="G37" i="5"/>
  <c r="G35" i="5"/>
  <c r="G40" i="5"/>
  <c r="G38" i="5"/>
  <c r="G36" i="5"/>
  <c r="H24" i="5" l="1"/>
  <c r="H25" i="5"/>
  <c r="H26" i="5"/>
  <c r="H27" i="5"/>
  <c r="H31" i="5"/>
  <c r="H32" i="5"/>
  <c r="H33" i="5"/>
  <c r="H16" i="5"/>
  <c r="H17" i="5"/>
  <c r="H18" i="5"/>
  <c r="H19" i="5"/>
  <c r="H20" i="5"/>
  <c r="H21" i="5"/>
  <c r="H22" i="5"/>
  <c r="H23" i="5"/>
  <c r="D33" i="5"/>
  <c r="D32" i="5"/>
  <c r="D31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0" i="5"/>
  <c r="D7" i="5"/>
  <c r="H23" i="2"/>
  <c r="J23" i="2" s="1"/>
  <c r="Y24" i="1" s="1"/>
  <c r="H22" i="2"/>
  <c r="H21" i="2"/>
  <c r="J21" i="2" s="1"/>
  <c r="Y22" i="1" s="1"/>
  <c r="J22" i="2" l="1"/>
  <c r="Y23" i="1" s="1"/>
  <c r="G16" i="5"/>
  <c r="G18" i="5"/>
  <c r="H8" i="5"/>
  <c r="H9" i="5"/>
  <c r="H10" i="5"/>
  <c r="H12" i="2"/>
  <c r="J12" i="2" s="1"/>
  <c r="H13" i="2"/>
  <c r="J13" i="2" s="1"/>
  <c r="H11" i="2"/>
  <c r="J11" i="2" s="1"/>
  <c r="G17" i="5" l="1"/>
  <c r="Y12" i="1"/>
  <c r="G20" i="5"/>
  <c r="G21" i="5"/>
  <c r="G22" i="5"/>
  <c r="Y14" i="1"/>
  <c r="G23" i="5"/>
  <c r="Y13" i="1"/>
  <c r="G19" i="5"/>
  <c r="H44" i="2" l="1"/>
  <c r="J44" i="2" s="1"/>
  <c r="Y45" i="1" s="1"/>
  <c r="H43" i="2"/>
  <c r="J43" i="2" s="1"/>
  <c r="H42" i="2"/>
  <c r="J42" i="2" s="1"/>
  <c r="H39" i="2"/>
  <c r="J39" i="2" s="1"/>
  <c r="H38" i="2"/>
  <c r="J38" i="2" s="1"/>
  <c r="H37" i="2"/>
  <c r="J37" i="2" s="1"/>
  <c r="G11" i="5" s="1"/>
  <c r="Y40" i="1" l="1"/>
  <c r="G13" i="5"/>
  <c r="Y39" i="1"/>
  <c r="G12" i="5"/>
  <c r="Y43" i="1"/>
  <c r="G25" i="5"/>
  <c r="Y44" i="1"/>
  <c r="G24" i="5"/>
  <c r="G26" i="5"/>
  <c r="G27" i="5"/>
  <c r="Y38" i="1"/>
  <c r="H18" i="2"/>
  <c r="J18" i="2" s="1"/>
  <c r="H14" i="5"/>
  <c r="H15" i="5"/>
  <c r="H34" i="2"/>
  <c r="J34" i="2" s="1"/>
  <c r="G33" i="5" s="1"/>
  <c r="H32" i="2"/>
  <c r="J32" i="2" s="1"/>
  <c r="G31" i="5" s="1"/>
  <c r="H17" i="2"/>
  <c r="J17" i="2" s="1"/>
  <c r="H8" i="2"/>
  <c r="J8" i="2" s="1"/>
  <c r="Y9" i="1" s="1"/>
  <c r="H33" i="2"/>
  <c r="J33" i="2" s="1"/>
  <c r="G32" i="5" s="1"/>
  <c r="H16" i="2"/>
  <c r="J16" i="2" s="1"/>
  <c r="G8" i="5" s="1"/>
  <c r="H50" i="2"/>
  <c r="J50" i="2" s="1"/>
  <c r="H7" i="5"/>
  <c r="E3" i="5"/>
  <c r="E4" i="5"/>
  <c r="Y18" i="1" l="1"/>
  <c r="G9" i="5"/>
  <c r="Y19" i="1"/>
  <c r="G10" i="5"/>
  <c r="Y35" i="1"/>
  <c r="Y33" i="1"/>
  <c r="G14" i="5"/>
  <c r="G7" i="5"/>
  <c r="Y17" i="1"/>
  <c r="Y34" i="1"/>
  <c r="G15" i="5"/>
  <c r="Y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C11" authorId="0" shapeId="0" xr:uid="{3BD9FF28-CD64-44C9-9566-D2722BF73C35}">
      <text>
        <r>
          <rPr>
            <sz val="12"/>
            <color indexed="81"/>
            <rFont val="Tahoma"/>
            <family val="2"/>
          </rPr>
          <t>Color interior negro: NNB</t>
        </r>
      </text>
    </comment>
    <comment ref="C12" authorId="0" shapeId="0" xr:uid="{15617F91-7C28-4145-A43B-D8CCEBDC0C7C}">
      <text>
        <r>
          <rPr>
            <sz val="12"/>
            <color indexed="81"/>
            <rFont val="Tahoma"/>
            <family val="2"/>
          </rPr>
          <t>Color interior negro: NNB</t>
        </r>
      </text>
    </comment>
    <comment ref="C19" authorId="0" shapeId="0" xr:uid="{6C65EAE8-3931-4F7A-94E4-D24B736F4F80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 xr:uid="{912212CE-CBED-45EE-A3BE-9E049399CD23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BE56DE4F-F496-494D-B473-8897F6FB112F}">
      <text>
        <r>
          <rPr>
            <sz val="11"/>
            <color indexed="81"/>
            <rFont val="Tahoma"/>
            <family val="2"/>
          </rPr>
          <t xml:space="preserve">
Color interior gris: YPK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22F1EC9A-4C83-4171-AAB5-4F250FF60485}">
      <text>
        <r>
          <rPr>
            <sz val="11"/>
            <color indexed="81"/>
            <rFont val="Tahoma"/>
            <family val="2"/>
          </rPr>
          <t xml:space="preserve">
Color interior gris: YPK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93585864-7886-400F-B5E6-7D671A7DD6C9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260C2A05-CC3D-4FA2-A513-0E3E98C7390D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1B350DE6-8429-48B2-96D4-C9609DE60063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B7356FC8-5728-48C8-AA5C-EB53EC7119BA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<sst xmlns="http://schemas.openxmlformats.org/spreadsheetml/2006/main" count="691" uniqueCount="199">
  <si>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</si>
  <si>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</si>
  <si>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</si>
  <si>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</si>
  <si>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</si>
  <si>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</si>
  <si>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</si>
  <si>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</si>
  <si>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</si>
  <si>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</si>
  <si>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</si>
  <si>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</si>
  <si>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</si>
  <si>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</si>
  <si>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</si>
  <si>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</si>
  <si>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</si>
  <si>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</si>
  <si>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</si>
  <si>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</si>
  <si>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</si>
  <si>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</si>
  <si>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</si>
  <si>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IONIQ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</si>
  <si>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</si>
  <si>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</si>
  <si>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</si>
  <si>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</si>
  <si>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</si>
  <si>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</si>
  <si>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</si>
  <si>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</si>
  <si>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</si>
  <si>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</si>
  <si>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</si>
  <si>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</si>
  <si>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5"</t>
  </si>
  <si>
    <t>Ambos</t>
  </si>
  <si>
    <t>A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</si>
  <si>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</si>
  <si>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</si>
  <si>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</si>
  <si>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</si>
  <si>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</si>
  <si>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</si>
  <si>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</si>
  <si>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</si>
  <si>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Ioniq EV GLS</t>
  </si>
  <si>
    <t>G7S6ZEZ7Z</t>
  </si>
  <si>
    <t>GGAIN</t>
  </si>
  <si>
    <t>GG760</t>
  </si>
  <si>
    <t>IONIQ EV GLS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</si>
  <si>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</si>
  <si>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</si>
  <si>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</si>
  <si>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</si>
  <si>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</si>
  <si>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</si>
  <si>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</si>
  <si>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</si>
  <si>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</si>
  <si>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SNW5D261F G G379</t>
  </si>
  <si>
    <t>G2S6K6A1TEV1 G GAQH</t>
  </si>
  <si>
    <t>HEH46B857 G ACAR</t>
  </si>
  <si>
    <t>5MT</t>
  </si>
  <si>
    <t>5  pas</t>
  </si>
  <si>
    <t>5 pas</t>
  </si>
  <si>
    <t>6AT</t>
  </si>
  <si>
    <t>8"</t>
  </si>
  <si>
    <t>TC</t>
  </si>
  <si>
    <t>Venue QX</t>
  </si>
  <si>
    <t>9"</t>
  </si>
  <si>
    <t>6AT 4x2</t>
  </si>
  <si>
    <t>C4S6E3315</t>
  </si>
  <si>
    <t>DD346</t>
  </si>
  <si>
    <t>SNW5D2617</t>
  </si>
  <si>
    <t>GG452</t>
  </si>
  <si>
    <t>SNW5D261F</t>
  </si>
  <si>
    <t>GG454</t>
  </si>
  <si>
    <t>GG453</t>
  </si>
  <si>
    <t>VERNA CB 1.4 MT PLUS</t>
  </si>
  <si>
    <t>VERNA CB 1.4 MT VALUE</t>
  </si>
  <si>
    <t>D0S4K4615</t>
  </si>
  <si>
    <t>DD064</t>
  </si>
  <si>
    <t>GG122</t>
  </si>
  <si>
    <t>VERNA CB</t>
  </si>
  <si>
    <t>Espejos: Eléctricos (E) / Eléctricos Abatibles (A)</t>
  </si>
  <si>
    <t>VERNA CB 1.4 AT VALUE</t>
  </si>
  <si>
    <t>D0S4K461B</t>
  </si>
  <si>
    <t>GG123</t>
  </si>
  <si>
    <t>Llave Plegable (LLP) / Botón de encendido (B)</t>
  </si>
  <si>
    <t>LLP</t>
  </si>
  <si>
    <t>B</t>
  </si>
  <si>
    <t>CRETA SU2i</t>
  </si>
  <si>
    <t>Creta SU2i 1.5 MT PLUS</t>
  </si>
  <si>
    <t>16"</t>
  </si>
  <si>
    <t>Creta SU2i 1.5 MT VALUE</t>
  </si>
  <si>
    <t>Creta SU2i 1.5 CVT VALUE</t>
  </si>
  <si>
    <t>CVT</t>
  </si>
  <si>
    <t>SANTA FE TM FL</t>
  </si>
  <si>
    <t>SANTA FE TM 2.5 AT PLUS FL</t>
  </si>
  <si>
    <t>7 Pas.</t>
  </si>
  <si>
    <t>SANTA FE TM 2.5 AT VALUE FL</t>
  </si>
  <si>
    <t>10,25"</t>
  </si>
  <si>
    <t>SANTA FE TM 2.5 AT 4WD VALUE FL</t>
  </si>
  <si>
    <t>6AT 4x4</t>
  </si>
  <si>
    <t>D0S4K4615 D D064</t>
  </si>
  <si>
    <t>D0S4K4615 G G122</t>
  </si>
  <si>
    <t>D0S4K461B G G123</t>
  </si>
  <si>
    <t>SNW5D261F G G454</t>
  </si>
  <si>
    <t>FHW5D6617 D D720</t>
  </si>
  <si>
    <t>FHW5D6617 D D721</t>
  </si>
  <si>
    <t>FHW5D661V D D722</t>
  </si>
  <si>
    <t>S1W7L961F D DAMN</t>
  </si>
  <si>
    <t>S1W7L961F G GHLB</t>
  </si>
  <si>
    <t>S1W7L961G G GHLC</t>
  </si>
  <si>
    <t>FHW5D6617</t>
  </si>
  <si>
    <t>FHW5D661V</t>
  </si>
  <si>
    <t>S1W7L961F</t>
  </si>
  <si>
    <t>DDAMN</t>
  </si>
  <si>
    <t>DDAML</t>
  </si>
  <si>
    <t>S1W7L961G</t>
  </si>
  <si>
    <t>GGHLC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</si>
  <si>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</si>
  <si>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</si>
  <si>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</si>
  <si>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</si>
  <si>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</si>
  <si>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</si>
  <si>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</si>
  <si>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</si>
  <si>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</si>
  <si>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</si>
  <si>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DD300</t>
  </si>
  <si>
    <t>DD543</t>
  </si>
  <si>
    <t>DD542</t>
  </si>
  <si>
    <t>DD487</t>
  </si>
  <si>
    <t>HQS6K361B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</si>
  <si>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</si>
  <si>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</si>
  <si>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</si>
  <si>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</si>
  <si>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</si>
  <si>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</si>
  <si>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</si>
  <si>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</si>
  <si>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</si>
  <si>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</si>
  <si>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</si>
  <si>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</si>
  <si>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</si>
  <si>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GGHKU</t>
  </si>
  <si>
    <t>I-20 Bi3</t>
  </si>
  <si>
    <t>I20 BI3 1.4 MT PLUS</t>
  </si>
  <si>
    <t>SVS6K4617 D D00F</t>
  </si>
  <si>
    <t>I20 BI3 1.4 AT PLUS</t>
  </si>
  <si>
    <t>SVS6K461F D D00F</t>
  </si>
  <si>
    <t>I20 BI3 1.4 MT VALUE</t>
  </si>
  <si>
    <t>SVS6K4617 D D00E</t>
  </si>
  <si>
    <t>I20 BI3 1.4 AT VALUE</t>
  </si>
  <si>
    <t>SVS6K461F D D00G</t>
  </si>
  <si>
    <t>SVS6K4617</t>
  </si>
  <si>
    <t>DD115</t>
  </si>
  <si>
    <t>DD111</t>
  </si>
  <si>
    <t>DD00F</t>
  </si>
  <si>
    <t>DD00E</t>
  </si>
  <si>
    <t>SVS6K461F</t>
  </si>
  <si>
    <t>DD00G</t>
  </si>
  <si>
    <t>DD112</t>
  </si>
  <si>
    <t>SANTA FE TM 2.2 CRDI AT PLUS FL</t>
  </si>
  <si>
    <t>S1W72HC5M D DAMN</t>
  </si>
  <si>
    <t>SANTA FE TM 2.2 CRDI AT 4WD VALUE FL</t>
  </si>
  <si>
    <t>S1W72HC5N G GHLC</t>
  </si>
  <si>
    <t>SANTA FE TM 2.2 CRDI AT 4WD LIMITED FL</t>
  </si>
  <si>
    <t>S1W72HC5N G GHQZ</t>
  </si>
  <si>
    <t>8DCT 4X2</t>
  </si>
  <si>
    <t>17"</t>
  </si>
  <si>
    <t>8DCT 4X4</t>
  </si>
  <si>
    <t>18"</t>
  </si>
  <si>
    <t>Santa Fe TM 2.2 CRDI AT 4WD LIMITED FL</t>
  </si>
  <si>
    <t>19"</t>
  </si>
  <si>
    <t>TCP</t>
  </si>
  <si>
    <t>S1W72HC5M</t>
  </si>
  <si>
    <t>S1W72HC5N</t>
  </si>
  <si>
    <t>GGHQZ</t>
  </si>
  <si>
    <t>DD01L</t>
  </si>
  <si>
    <t>DD01M</t>
  </si>
  <si>
    <t>DD01N</t>
  </si>
  <si>
    <t>GGHKW</t>
  </si>
  <si>
    <t>Euro 5</t>
  </si>
  <si>
    <t>Norma Emisión</t>
  </si>
  <si>
    <t>Euro 6</t>
  </si>
  <si>
    <t>No Aplica</t>
  </si>
  <si>
    <t>PRECIOS SUGERIDOS DE VENTA FLEETSALE N° 08 - 2021</t>
  </si>
  <si>
    <t>Vigencia: desde 04 de Agosto 2021</t>
  </si>
  <si>
    <t>PRECIOS SUGERIDOS DE VENTA FLEETSALE N° 08-2021</t>
  </si>
  <si>
    <t>DD168</t>
  </si>
  <si>
    <t>DD169</t>
  </si>
  <si>
    <t>DD179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</si>
</sst>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8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4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169" fontId="21" fillId="0" borderId="4" xfId="6" applyNumberFormat="1" applyFont="1" applyFill="1" applyBorder="1" applyAlignment="1">
      <alignment horizontal="center" vertical="center"/>
    </xf>
    <xf numFmtId="9" fontId="21" fillId="0" borderId="4" xfId="2" applyFont="1" applyFill="1" applyBorder="1" applyAlignment="1">
      <alignment horizontal="center" vertical="center"/>
    </xf>
    <xf numFmtId="0" fontId="0" fillId="4" borderId="0" xfId="0" applyNumberFormat="1" applyFill="1"/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52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F54" sqref="F54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193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194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90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3" t="s">
        <v>86</v>
      </c>
      <c r="T6" s="9" t="s">
        <v>16</v>
      </c>
      <c r="U6" s="9" t="s">
        <v>190</v>
      </c>
      <c r="V6" s="9" t="s">
        <v>17</v>
      </c>
      <c r="W6" s="9" t="s">
        <v>18</v>
      </c>
      <c r="X6" s="11" t="s">
        <v>19</v>
      </c>
      <c r="Y6" s="12" t="s">
        <v>40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52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4"/>
      <c r="Y8" s="12"/>
    </row>
    <row r="9" spans="1:25" s="24" customFormat="1" ht="15" customHeight="1">
      <c r="A9" s="112">
        <v>1</v>
      </c>
      <c r="B9" s="85" t="s">
        <v>53</v>
      </c>
      <c r="C9" s="86" t="s">
        <v>28</v>
      </c>
      <c r="D9" s="100" t="s">
        <v>64</v>
      </c>
      <c r="E9" s="101">
        <v>1100</v>
      </c>
      <c r="F9" s="100">
        <v>69</v>
      </c>
      <c r="G9" s="100">
        <v>2</v>
      </c>
      <c r="H9" s="100" t="s">
        <v>29</v>
      </c>
      <c r="I9" s="100"/>
      <c r="J9" s="100" t="s">
        <v>29</v>
      </c>
      <c r="K9" s="100" t="s">
        <v>29</v>
      </c>
      <c r="L9" s="100"/>
      <c r="M9" s="100" t="s">
        <v>29</v>
      </c>
      <c r="N9" s="87"/>
      <c r="O9" s="88" t="s">
        <v>44</v>
      </c>
      <c r="P9" s="88" t="s">
        <v>30</v>
      </c>
      <c r="Q9" s="87" t="s">
        <v>29</v>
      </c>
      <c r="R9" s="100"/>
      <c r="S9" s="88" t="s">
        <v>32</v>
      </c>
      <c r="T9" s="100" t="s">
        <v>37</v>
      </c>
      <c r="U9" s="100" t="s">
        <v>189</v>
      </c>
      <c r="V9" s="100"/>
      <c r="W9" s="100"/>
      <c r="X9" s="100" t="s">
        <v>65</v>
      </c>
      <c r="Y9" s="89">
        <f>VLOOKUP(B9,'Bonos BV LPF 08-2021'!B:J,9,0)</f>
        <v>7970500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123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4"/>
      <c r="Y11" s="12"/>
    </row>
    <row r="12" spans="1:25" s="24" customFormat="1" ht="15" customHeight="1">
      <c r="A12" s="112">
        <v>2</v>
      </c>
      <c r="B12" s="85" t="s">
        <v>124</v>
      </c>
      <c r="C12" s="86" t="s">
        <v>28</v>
      </c>
      <c r="D12" s="100" t="s">
        <v>64</v>
      </c>
      <c r="E12" s="101">
        <v>1200</v>
      </c>
      <c r="F12" s="100">
        <v>82</v>
      </c>
      <c r="G12" s="100">
        <v>2</v>
      </c>
      <c r="H12" s="100" t="s">
        <v>29</v>
      </c>
      <c r="I12" s="100" t="s">
        <v>91</v>
      </c>
      <c r="J12" s="100" t="s">
        <v>31</v>
      </c>
      <c r="K12" s="100" t="s">
        <v>29</v>
      </c>
      <c r="L12" s="100"/>
      <c r="M12" s="100" t="s">
        <v>29</v>
      </c>
      <c r="N12" s="87"/>
      <c r="O12" s="88" t="s">
        <v>44</v>
      </c>
      <c r="P12" s="88" t="s">
        <v>68</v>
      </c>
      <c r="Q12" s="87" t="s">
        <v>29</v>
      </c>
      <c r="R12" s="100"/>
      <c r="S12" s="88" t="s">
        <v>32</v>
      </c>
      <c r="T12" s="100" t="s">
        <v>37</v>
      </c>
      <c r="U12" s="100" t="s">
        <v>189</v>
      </c>
      <c r="V12" s="100"/>
      <c r="W12" s="100"/>
      <c r="X12" s="100" t="s">
        <v>65</v>
      </c>
      <c r="Y12" s="89">
        <f>VLOOKUP(B12,'Bonos BV LPF 08-2021'!B:J,9,0)</f>
        <v>8968000</v>
      </c>
    </row>
    <row r="13" spans="1:25" s="24" customFormat="1" ht="15" customHeight="1">
      <c r="A13" s="112">
        <v>3</v>
      </c>
      <c r="B13" s="85" t="s">
        <v>126</v>
      </c>
      <c r="C13" s="86" t="s">
        <v>28</v>
      </c>
      <c r="D13" s="100" t="s">
        <v>64</v>
      </c>
      <c r="E13" s="101">
        <v>1200</v>
      </c>
      <c r="F13" s="100">
        <v>82</v>
      </c>
      <c r="G13" s="100">
        <v>2</v>
      </c>
      <c r="H13" s="100" t="s">
        <v>29</v>
      </c>
      <c r="I13" s="100" t="s">
        <v>92</v>
      </c>
      <c r="J13" s="100" t="s">
        <v>31</v>
      </c>
      <c r="K13" s="100" t="s">
        <v>29</v>
      </c>
      <c r="L13" s="100"/>
      <c r="M13" s="100" t="s">
        <v>29</v>
      </c>
      <c r="N13" s="87"/>
      <c r="O13" s="88" t="s">
        <v>44</v>
      </c>
      <c r="P13" s="88" t="s">
        <v>68</v>
      </c>
      <c r="Q13" s="87" t="s">
        <v>29</v>
      </c>
      <c r="R13" s="100" t="s">
        <v>130</v>
      </c>
      <c r="S13" s="88" t="s">
        <v>38</v>
      </c>
      <c r="T13" s="100" t="s">
        <v>37</v>
      </c>
      <c r="U13" s="100" t="s">
        <v>189</v>
      </c>
      <c r="V13" s="100"/>
      <c r="W13" s="100"/>
      <c r="X13" s="100" t="s">
        <v>65</v>
      </c>
      <c r="Y13" s="89">
        <f>VLOOKUP(B13,'Bonos BV LPF 08-2021'!B:J,9,0)</f>
        <v>9395500</v>
      </c>
    </row>
    <row r="14" spans="1:25" s="24" customFormat="1" ht="15" customHeight="1">
      <c r="A14" s="112">
        <v>4</v>
      </c>
      <c r="B14" s="85" t="s">
        <v>128</v>
      </c>
      <c r="C14" s="86" t="s">
        <v>28</v>
      </c>
      <c r="D14" s="100" t="s">
        <v>33</v>
      </c>
      <c r="E14" s="101">
        <v>1200</v>
      </c>
      <c r="F14" s="100">
        <v>82</v>
      </c>
      <c r="G14" s="100">
        <v>2</v>
      </c>
      <c r="H14" s="100" t="s">
        <v>29</v>
      </c>
      <c r="I14" s="100" t="s">
        <v>92</v>
      </c>
      <c r="J14" s="100" t="s">
        <v>31</v>
      </c>
      <c r="K14" s="100" t="s">
        <v>29</v>
      </c>
      <c r="L14" s="100"/>
      <c r="M14" s="100" t="s">
        <v>29</v>
      </c>
      <c r="N14" s="87"/>
      <c r="O14" s="88" t="s">
        <v>44</v>
      </c>
      <c r="P14" s="88" t="s">
        <v>68</v>
      </c>
      <c r="Q14" s="87" t="s">
        <v>29</v>
      </c>
      <c r="R14" s="100" t="s">
        <v>131</v>
      </c>
      <c r="S14" s="88" t="s">
        <v>38</v>
      </c>
      <c r="T14" s="100" t="s">
        <v>37</v>
      </c>
      <c r="U14" s="100" t="s">
        <v>189</v>
      </c>
      <c r="V14" s="100"/>
      <c r="W14" s="100"/>
      <c r="X14" s="100" t="s">
        <v>65</v>
      </c>
      <c r="Y14" s="89">
        <f>VLOOKUP(B14,'Bonos BV LPF 08-2021'!B:J,9,0)</f>
        <v>10440500</v>
      </c>
    </row>
    <row r="15" spans="1:25" s="13" customFormat="1" ht="15.75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13" customFormat="1" ht="15.75">
      <c r="A16" s="14"/>
      <c r="B16" s="8" t="s">
        <v>85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4"/>
      <c r="Y16" s="12"/>
    </row>
    <row r="17" spans="1:25" s="24" customFormat="1" ht="15" customHeight="1">
      <c r="A17" s="112">
        <v>5</v>
      </c>
      <c r="B17" s="85" t="s">
        <v>80</v>
      </c>
      <c r="C17" s="86" t="s">
        <v>34</v>
      </c>
      <c r="D17" s="100" t="s">
        <v>64</v>
      </c>
      <c r="E17" s="101">
        <v>1400</v>
      </c>
      <c r="F17" s="100">
        <v>94</v>
      </c>
      <c r="G17" s="100">
        <v>2</v>
      </c>
      <c r="H17" s="100" t="s">
        <v>29</v>
      </c>
      <c r="I17" s="100" t="s">
        <v>91</v>
      </c>
      <c r="J17" s="100" t="s">
        <v>29</v>
      </c>
      <c r="K17" s="100" t="s">
        <v>29</v>
      </c>
      <c r="L17" s="100"/>
      <c r="M17" s="87" t="s">
        <v>29</v>
      </c>
      <c r="N17" s="87"/>
      <c r="O17" s="87" t="s">
        <v>44</v>
      </c>
      <c r="P17" s="88" t="s">
        <v>71</v>
      </c>
      <c r="Q17" s="87" t="s">
        <v>29</v>
      </c>
      <c r="R17" s="100" t="s">
        <v>130</v>
      </c>
      <c r="S17" s="88" t="s">
        <v>32</v>
      </c>
      <c r="T17" s="88" t="s">
        <v>37</v>
      </c>
      <c r="U17" s="100" t="s">
        <v>189</v>
      </c>
      <c r="V17" s="88"/>
      <c r="W17" s="88"/>
      <c r="X17" s="88" t="s">
        <v>66</v>
      </c>
      <c r="Y17" s="89">
        <f>VLOOKUP(B17,'Bonos BV LPF 08-2021'!B:J,9,0)</f>
        <v>10155500</v>
      </c>
    </row>
    <row r="18" spans="1:25" s="24" customFormat="1" ht="15" customHeight="1">
      <c r="A18" s="112">
        <v>6</v>
      </c>
      <c r="B18" s="85" t="s">
        <v>81</v>
      </c>
      <c r="C18" s="86" t="s">
        <v>34</v>
      </c>
      <c r="D18" s="87" t="s">
        <v>64</v>
      </c>
      <c r="E18" s="104">
        <v>1400</v>
      </c>
      <c r="F18" s="87">
        <v>94</v>
      </c>
      <c r="G18" s="87">
        <v>4</v>
      </c>
      <c r="H18" s="87" t="s">
        <v>29</v>
      </c>
      <c r="I18" s="87" t="s">
        <v>91</v>
      </c>
      <c r="J18" s="87" t="s">
        <v>29</v>
      </c>
      <c r="K18" s="87" t="s">
        <v>29</v>
      </c>
      <c r="L18" s="87" t="s">
        <v>29</v>
      </c>
      <c r="M18" s="87" t="s">
        <v>29</v>
      </c>
      <c r="N18" s="87"/>
      <c r="O18" s="87" t="s">
        <v>44</v>
      </c>
      <c r="P18" s="88" t="s">
        <v>71</v>
      </c>
      <c r="Q18" s="87" t="s">
        <v>29</v>
      </c>
      <c r="R18" s="87" t="s">
        <v>130</v>
      </c>
      <c r="S18" s="88" t="s">
        <v>32</v>
      </c>
      <c r="T18" s="88" t="s">
        <v>37</v>
      </c>
      <c r="U18" s="100" t="s">
        <v>189</v>
      </c>
      <c r="V18" s="87"/>
      <c r="W18" s="87"/>
      <c r="X18" s="88" t="s">
        <v>66</v>
      </c>
      <c r="Y18" s="89">
        <f>VLOOKUP(B18,'Bonos BV LPF 08-2021'!B:J,9,0)</f>
        <v>10440500</v>
      </c>
    </row>
    <row r="19" spans="1:25" s="24" customFormat="1" ht="15" customHeight="1">
      <c r="A19" s="112">
        <v>7</v>
      </c>
      <c r="B19" s="85" t="s">
        <v>87</v>
      </c>
      <c r="C19" s="86" t="s">
        <v>34</v>
      </c>
      <c r="D19" s="87" t="s">
        <v>33</v>
      </c>
      <c r="E19" s="104">
        <v>1400</v>
      </c>
      <c r="F19" s="87">
        <v>94</v>
      </c>
      <c r="G19" s="87">
        <v>4</v>
      </c>
      <c r="H19" s="87" t="s">
        <v>29</v>
      </c>
      <c r="I19" s="87" t="s">
        <v>91</v>
      </c>
      <c r="J19" s="87" t="s">
        <v>29</v>
      </c>
      <c r="K19" s="87" t="s">
        <v>29</v>
      </c>
      <c r="L19" s="87" t="s">
        <v>29</v>
      </c>
      <c r="M19" s="87" t="s">
        <v>29</v>
      </c>
      <c r="N19" s="87"/>
      <c r="O19" s="87" t="s">
        <v>44</v>
      </c>
      <c r="P19" s="88" t="s">
        <v>71</v>
      </c>
      <c r="Q19" s="87" t="s">
        <v>29</v>
      </c>
      <c r="R19" s="87" t="s">
        <v>130</v>
      </c>
      <c r="S19" s="88" t="s">
        <v>32</v>
      </c>
      <c r="T19" s="88" t="s">
        <v>37</v>
      </c>
      <c r="U19" s="100" t="s">
        <v>189</v>
      </c>
      <c r="V19" s="87"/>
      <c r="W19" s="87" t="s">
        <v>69</v>
      </c>
      <c r="X19" s="88" t="s">
        <v>66</v>
      </c>
      <c r="Y19" s="89">
        <f>VLOOKUP(B19,'Bonos BV LPF 08-2021'!B:J,9,0)</f>
        <v>11200500</v>
      </c>
    </row>
    <row r="20" spans="1:25" s="69" customFormat="1" ht="15" customHeight="1">
      <c r="A20" s="14"/>
      <c r="B20" s="14"/>
      <c r="C20" s="15"/>
      <c r="D20" s="64"/>
      <c r="E20" s="64"/>
      <c r="F20" s="64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19"/>
      <c r="Y20" s="20"/>
    </row>
    <row r="21" spans="1:25" s="24" customFormat="1" ht="15" customHeight="1">
      <c r="A21" s="14"/>
      <c r="B21" s="8" t="s">
        <v>139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4"/>
      <c r="Y21" s="12"/>
    </row>
    <row r="22" spans="1:25" s="24" customFormat="1" ht="15" customHeight="1">
      <c r="A22" s="112">
        <v>8</v>
      </c>
      <c r="B22" s="85" t="s">
        <v>140</v>
      </c>
      <c r="C22" s="86" t="s">
        <v>34</v>
      </c>
      <c r="D22" s="100" t="s">
        <v>35</v>
      </c>
      <c r="E22" s="101">
        <v>1400</v>
      </c>
      <c r="F22" s="100">
        <v>99</v>
      </c>
      <c r="G22" s="100">
        <v>2</v>
      </c>
      <c r="H22" s="100" t="s">
        <v>29</v>
      </c>
      <c r="I22" s="100" t="s">
        <v>91</v>
      </c>
      <c r="J22" s="100" t="s">
        <v>31</v>
      </c>
      <c r="K22" s="100" t="s">
        <v>29</v>
      </c>
      <c r="L22" s="100"/>
      <c r="M22" s="87" t="s">
        <v>29</v>
      </c>
      <c r="N22" s="87"/>
      <c r="O22" s="87" t="s">
        <v>44</v>
      </c>
      <c r="P22" s="88" t="s">
        <v>71</v>
      </c>
      <c r="Q22" s="87"/>
      <c r="R22" s="100"/>
      <c r="S22" s="88" t="s">
        <v>32</v>
      </c>
      <c r="T22" s="88" t="s">
        <v>37</v>
      </c>
      <c r="U22" s="100" t="s">
        <v>191</v>
      </c>
      <c r="V22" s="88"/>
      <c r="W22" s="88"/>
      <c r="X22" s="88" t="s">
        <v>66</v>
      </c>
      <c r="Y22" s="89">
        <f>VLOOKUP(B22,'Bonos BV LPF 08-2021'!B:J,9,0)</f>
        <v>10915500</v>
      </c>
    </row>
    <row r="23" spans="1:25" s="24" customFormat="1" ht="15" customHeight="1">
      <c r="A23" s="112">
        <v>9</v>
      </c>
      <c r="B23" s="85" t="s">
        <v>142</v>
      </c>
      <c r="C23" s="86" t="s">
        <v>34</v>
      </c>
      <c r="D23" s="100" t="s">
        <v>35</v>
      </c>
      <c r="E23" s="101">
        <v>1400</v>
      </c>
      <c r="F23" s="100">
        <v>99</v>
      </c>
      <c r="G23" s="100">
        <v>2</v>
      </c>
      <c r="H23" s="100" t="s">
        <v>29</v>
      </c>
      <c r="I23" s="100" t="s">
        <v>91</v>
      </c>
      <c r="J23" s="100" t="s">
        <v>31</v>
      </c>
      <c r="K23" s="100" t="s">
        <v>29</v>
      </c>
      <c r="L23" s="100" t="s">
        <v>29</v>
      </c>
      <c r="M23" s="87" t="s">
        <v>29</v>
      </c>
      <c r="N23" s="87"/>
      <c r="O23" s="87" t="s">
        <v>44</v>
      </c>
      <c r="P23" s="88" t="s">
        <v>71</v>
      </c>
      <c r="Q23" s="87" t="s">
        <v>29</v>
      </c>
      <c r="R23" s="100" t="s">
        <v>131</v>
      </c>
      <c r="S23" s="88" t="s">
        <v>38</v>
      </c>
      <c r="T23" s="88" t="s">
        <v>37</v>
      </c>
      <c r="U23" s="100" t="s">
        <v>191</v>
      </c>
      <c r="V23" s="88"/>
      <c r="W23" s="88"/>
      <c r="X23" s="88" t="s">
        <v>66</v>
      </c>
      <c r="Y23" s="89">
        <f>VLOOKUP(B23,'Bonos BV LPF 08-2021'!B:J,9,0)</f>
        <v>11865500</v>
      </c>
    </row>
    <row r="24" spans="1:25" s="24" customFormat="1" ht="15" customHeight="1">
      <c r="A24" s="112">
        <v>10</v>
      </c>
      <c r="B24" s="85" t="s">
        <v>144</v>
      </c>
      <c r="C24" s="86" t="s">
        <v>34</v>
      </c>
      <c r="D24" s="87" t="s">
        <v>67</v>
      </c>
      <c r="E24" s="104">
        <v>1600</v>
      </c>
      <c r="F24" s="87">
        <v>121</v>
      </c>
      <c r="G24" s="87">
        <v>6</v>
      </c>
      <c r="H24" s="87" t="s">
        <v>29</v>
      </c>
      <c r="I24" s="87" t="s">
        <v>92</v>
      </c>
      <c r="J24" s="87" t="s">
        <v>31</v>
      </c>
      <c r="K24" s="87" t="s">
        <v>29</v>
      </c>
      <c r="L24" s="87" t="s">
        <v>29</v>
      </c>
      <c r="M24" s="87" t="s">
        <v>29</v>
      </c>
      <c r="N24" s="87" t="s">
        <v>29</v>
      </c>
      <c r="O24" s="87" t="s">
        <v>44</v>
      </c>
      <c r="P24" s="88" t="s">
        <v>71</v>
      </c>
      <c r="Q24" s="87" t="s">
        <v>29</v>
      </c>
      <c r="R24" s="87" t="s">
        <v>95</v>
      </c>
      <c r="S24" s="88" t="s">
        <v>38</v>
      </c>
      <c r="T24" s="88" t="s">
        <v>37</v>
      </c>
      <c r="U24" s="100" t="s">
        <v>191</v>
      </c>
      <c r="V24" s="87"/>
      <c r="W24" s="87"/>
      <c r="X24" s="88" t="s">
        <v>66</v>
      </c>
      <c r="Y24" s="89">
        <f>VLOOKUP(B24,'Bonos BV LPF 08-2021'!B:J,9,0)</f>
        <v>13575500</v>
      </c>
    </row>
    <row r="25" spans="1:25" s="24" customFormat="1" ht="15" customHeight="1">
      <c r="A25" s="105"/>
      <c r="B25" s="113"/>
      <c r="C25" s="114"/>
      <c r="D25" s="105"/>
      <c r="E25" s="11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16"/>
    </row>
    <row r="26" spans="1:25" s="24" customFormat="1" ht="15" customHeight="1">
      <c r="A26" s="111"/>
      <c r="B26" s="8" t="s">
        <v>152</v>
      </c>
      <c r="C26" s="22"/>
      <c r="D26" s="22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84"/>
      <c r="Y26" s="12"/>
    </row>
    <row r="27" spans="1:25" s="24" customFormat="1" ht="15" customHeight="1">
      <c r="A27" s="112">
        <v>11</v>
      </c>
      <c r="B27" s="85" t="s">
        <v>153</v>
      </c>
      <c r="C27" s="86" t="s">
        <v>28</v>
      </c>
      <c r="D27" s="100" t="s">
        <v>35</v>
      </c>
      <c r="E27" s="101">
        <v>1400</v>
      </c>
      <c r="F27" s="100">
        <v>99</v>
      </c>
      <c r="G27" s="100">
        <v>2</v>
      </c>
      <c r="H27" s="100" t="s">
        <v>29</v>
      </c>
      <c r="I27" s="100" t="s">
        <v>91</v>
      </c>
      <c r="J27" s="100" t="s">
        <v>31</v>
      </c>
      <c r="K27" s="100" t="s">
        <v>29</v>
      </c>
      <c r="L27" s="100"/>
      <c r="M27" s="87" t="s">
        <v>29</v>
      </c>
      <c r="N27" s="87"/>
      <c r="O27" s="87" t="s">
        <v>44</v>
      </c>
      <c r="P27" s="88" t="s">
        <v>68</v>
      </c>
      <c r="Q27" s="87" t="s">
        <v>29</v>
      </c>
      <c r="R27" s="100"/>
      <c r="S27" s="88" t="s">
        <v>32</v>
      </c>
      <c r="T27" s="88" t="s">
        <v>37</v>
      </c>
      <c r="U27" s="100" t="s">
        <v>191</v>
      </c>
      <c r="V27" s="88"/>
      <c r="W27" s="88"/>
      <c r="X27" s="88" t="s">
        <v>66</v>
      </c>
      <c r="Y27" s="118">
        <f>VLOOKUP(B27,'Bonos BV LPF 08-2021'!B:J,9,0)</f>
        <v>10963000</v>
      </c>
    </row>
    <row r="28" spans="1:25" s="24" customFormat="1" ht="15" customHeight="1">
      <c r="A28" s="112">
        <v>12</v>
      </c>
      <c r="B28" s="85" t="s">
        <v>155</v>
      </c>
      <c r="C28" s="86" t="s">
        <v>28</v>
      </c>
      <c r="D28" s="100" t="s">
        <v>67</v>
      </c>
      <c r="E28" s="101">
        <v>1400</v>
      </c>
      <c r="F28" s="100">
        <v>99</v>
      </c>
      <c r="G28" s="100">
        <v>2</v>
      </c>
      <c r="H28" s="100" t="s">
        <v>29</v>
      </c>
      <c r="I28" s="100" t="s">
        <v>91</v>
      </c>
      <c r="J28" s="100" t="s">
        <v>31</v>
      </c>
      <c r="K28" s="100" t="s">
        <v>29</v>
      </c>
      <c r="L28" s="100"/>
      <c r="M28" s="87" t="s">
        <v>29</v>
      </c>
      <c r="N28" s="87"/>
      <c r="O28" s="87" t="s">
        <v>44</v>
      </c>
      <c r="P28" s="88" t="s">
        <v>68</v>
      </c>
      <c r="Q28" s="87" t="s">
        <v>29</v>
      </c>
      <c r="R28" s="100"/>
      <c r="S28" s="88" t="s">
        <v>32</v>
      </c>
      <c r="T28" s="88" t="s">
        <v>37</v>
      </c>
      <c r="U28" s="100" t="s">
        <v>189</v>
      </c>
      <c r="V28" s="88"/>
      <c r="W28" s="88"/>
      <c r="X28" s="88" t="s">
        <v>66</v>
      </c>
      <c r="Y28" s="118">
        <f>VLOOKUP(B28,'Bonos BV LPF 08-2021'!B:J,9,0)</f>
        <v>11723000</v>
      </c>
    </row>
    <row r="29" spans="1:25" s="24" customFormat="1" ht="15" customHeight="1">
      <c r="A29" s="112">
        <v>13</v>
      </c>
      <c r="B29" s="85" t="s">
        <v>157</v>
      </c>
      <c r="C29" s="86" t="s">
        <v>28</v>
      </c>
      <c r="D29" s="87" t="s">
        <v>35</v>
      </c>
      <c r="E29" s="104">
        <v>1400</v>
      </c>
      <c r="F29" s="87">
        <v>99</v>
      </c>
      <c r="G29" s="87">
        <v>6</v>
      </c>
      <c r="H29" s="87" t="s">
        <v>29</v>
      </c>
      <c r="I29" s="87" t="s">
        <v>92</v>
      </c>
      <c r="J29" s="87" t="s">
        <v>38</v>
      </c>
      <c r="K29" s="87" t="s">
        <v>29</v>
      </c>
      <c r="L29" s="87"/>
      <c r="M29" s="87" t="s">
        <v>29</v>
      </c>
      <c r="N29" s="87"/>
      <c r="O29" s="87" t="s">
        <v>44</v>
      </c>
      <c r="P29" s="88" t="s">
        <v>68</v>
      </c>
      <c r="Q29" s="87" t="s">
        <v>29</v>
      </c>
      <c r="R29" s="87" t="s">
        <v>95</v>
      </c>
      <c r="S29" s="88" t="s">
        <v>38</v>
      </c>
      <c r="T29" s="88" t="s">
        <v>37</v>
      </c>
      <c r="U29" s="100" t="s">
        <v>191</v>
      </c>
      <c r="V29" s="87"/>
      <c r="W29" s="87"/>
      <c r="X29" s="88" t="s">
        <v>66</v>
      </c>
      <c r="Y29" s="118">
        <f>VLOOKUP(B29,'Bonos BV LPF 08-2021'!B:J,9,0)</f>
        <v>12388000</v>
      </c>
    </row>
    <row r="30" spans="1:25" s="24" customFormat="1" ht="15" customHeight="1">
      <c r="A30" s="112">
        <v>14</v>
      </c>
      <c r="B30" s="85" t="s">
        <v>159</v>
      </c>
      <c r="C30" s="86" t="s">
        <v>28</v>
      </c>
      <c r="D30" s="87" t="s">
        <v>67</v>
      </c>
      <c r="E30" s="104">
        <v>1400</v>
      </c>
      <c r="F30" s="87">
        <v>99</v>
      </c>
      <c r="G30" s="87">
        <v>6</v>
      </c>
      <c r="H30" s="87" t="s">
        <v>29</v>
      </c>
      <c r="I30" s="87" t="s">
        <v>92</v>
      </c>
      <c r="J30" s="87" t="s">
        <v>38</v>
      </c>
      <c r="K30" s="87" t="s">
        <v>29</v>
      </c>
      <c r="L30" s="87"/>
      <c r="M30" s="87" t="s">
        <v>29</v>
      </c>
      <c r="N30" s="87" t="s">
        <v>29</v>
      </c>
      <c r="O30" s="87" t="s">
        <v>44</v>
      </c>
      <c r="P30" s="88" t="s">
        <v>68</v>
      </c>
      <c r="Q30" s="87" t="s">
        <v>29</v>
      </c>
      <c r="R30" s="87" t="s">
        <v>95</v>
      </c>
      <c r="S30" s="88" t="s">
        <v>38</v>
      </c>
      <c r="T30" s="88" t="s">
        <v>37</v>
      </c>
      <c r="U30" s="100" t="s">
        <v>189</v>
      </c>
      <c r="V30" s="87"/>
      <c r="W30" s="87"/>
      <c r="X30" s="88" t="s">
        <v>66</v>
      </c>
      <c r="Y30" s="118">
        <f>VLOOKUP(B30,'Bonos BV LPF 08-2021'!B:J,9,0)</f>
        <v>13148000</v>
      </c>
    </row>
    <row r="31" spans="1:25" s="69" customFormat="1" ht="15" customHeight="1">
      <c r="A31" s="14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70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4"/>
      <c r="Y32" s="12"/>
    </row>
    <row r="33" spans="1:25" s="24" customFormat="1" ht="15" customHeight="1">
      <c r="A33" s="112">
        <v>15</v>
      </c>
      <c r="B33" s="85" t="s">
        <v>55</v>
      </c>
      <c r="C33" s="86" t="s">
        <v>20</v>
      </c>
      <c r="D33" s="87" t="s">
        <v>35</v>
      </c>
      <c r="E33" s="104">
        <v>1600</v>
      </c>
      <c r="F33" s="87">
        <v>123</v>
      </c>
      <c r="G33" s="87">
        <v>6</v>
      </c>
      <c r="H33" s="87" t="s">
        <v>29</v>
      </c>
      <c r="I33" s="87" t="s">
        <v>92</v>
      </c>
      <c r="J33" s="87" t="s">
        <v>31</v>
      </c>
      <c r="K33" s="87" t="s">
        <v>29</v>
      </c>
      <c r="L33" s="87" t="s">
        <v>29</v>
      </c>
      <c r="M33" s="87" t="s">
        <v>29</v>
      </c>
      <c r="N33" s="87" t="s">
        <v>29</v>
      </c>
      <c r="O33" s="87" t="s">
        <v>44</v>
      </c>
      <c r="P33" s="87" t="s">
        <v>68</v>
      </c>
      <c r="Q33" s="87"/>
      <c r="R33" s="87" t="s">
        <v>131</v>
      </c>
      <c r="S33" s="87" t="s">
        <v>38</v>
      </c>
      <c r="T33" s="87" t="s">
        <v>37</v>
      </c>
      <c r="U33" s="100" t="s">
        <v>189</v>
      </c>
      <c r="V33" s="87" t="s">
        <v>29</v>
      </c>
      <c r="W33" s="87"/>
      <c r="X33" s="87" t="s">
        <v>65</v>
      </c>
      <c r="Y33" s="89">
        <f>VLOOKUP(B33,'Bonos BV LPF 08-2021'!B:J,9,0)</f>
        <v>13670500</v>
      </c>
    </row>
    <row r="34" spans="1:25" s="24" customFormat="1" ht="15" customHeight="1">
      <c r="A34" s="112">
        <v>16</v>
      </c>
      <c r="B34" s="85" t="s">
        <v>56</v>
      </c>
      <c r="C34" s="86" t="s">
        <v>20</v>
      </c>
      <c r="D34" s="87" t="s">
        <v>67</v>
      </c>
      <c r="E34" s="104">
        <v>1600</v>
      </c>
      <c r="F34" s="87">
        <v>123</v>
      </c>
      <c r="G34" s="87">
        <v>6</v>
      </c>
      <c r="H34" s="87" t="s">
        <v>29</v>
      </c>
      <c r="I34" s="87" t="s">
        <v>92</v>
      </c>
      <c r="J34" s="87" t="s">
        <v>31</v>
      </c>
      <c r="K34" s="87" t="s">
        <v>29</v>
      </c>
      <c r="L34" s="87" t="s">
        <v>29</v>
      </c>
      <c r="M34" s="87" t="s">
        <v>29</v>
      </c>
      <c r="N34" s="87" t="s">
        <v>29</v>
      </c>
      <c r="O34" s="87" t="s">
        <v>44</v>
      </c>
      <c r="P34" s="87" t="s">
        <v>68</v>
      </c>
      <c r="Q34" s="87"/>
      <c r="R34" s="87" t="s">
        <v>176</v>
      </c>
      <c r="S34" s="87" t="s">
        <v>38</v>
      </c>
      <c r="T34" s="87" t="s">
        <v>37</v>
      </c>
      <c r="U34" s="100" t="s">
        <v>189</v>
      </c>
      <c r="V34" s="87" t="s">
        <v>29</v>
      </c>
      <c r="W34" s="87"/>
      <c r="X34" s="87" t="s">
        <v>65</v>
      </c>
      <c r="Y34" s="89">
        <f>VLOOKUP(B34,'Bonos BV LPF 08-2021'!B:J,9,0)</f>
        <v>14715500</v>
      </c>
    </row>
    <row r="35" spans="1:25" s="24" customFormat="1" ht="15" customHeight="1">
      <c r="A35" s="112">
        <v>17</v>
      </c>
      <c r="B35" s="85" t="s">
        <v>57</v>
      </c>
      <c r="C35" s="86" t="s">
        <v>20</v>
      </c>
      <c r="D35" s="87" t="s">
        <v>67</v>
      </c>
      <c r="E35" s="104">
        <v>1600</v>
      </c>
      <c r="F35" s="87">
        <v>123</v>
      </c>
      <c r="G35" s="87">
        <v>6</v>
      </c>
      <c r="H35" s="87" t="s">
        <v>29</v>
      </c>
      <c r="I35" s="87" t="s">
        <v>92</v>
      </c>
      <c r="J35" s="87" t="s">
        <v>38</v>
      </c>
      <c r="K35" s="87" t="s">
        <v>29</v>
      </c>
      <c r="L35" s="87" t="s">
        <v>29</v>
      </c>
      <c r="M35" s="87" t="s">
        <v>29</v>
      </c>
      <c r="N35" s="87" t="s">
        <v>29</v>
      </c>
      <c r="O35" s="87" t="s">
        <v>44</v>
      </c>
      <c r="P35" s="87" t="s">
        <v>68</v>
      </c>
      <c r="Q35" s="87"/>
      <c r="R35" s="87" t="s">
        <v>176</v>
      </c>
      <c r="S35" s="87" t="s">
        <v>38</v>
      </c>
      <c r="T35" s="87" t="s">
        <v>37</v>
      </c>
      <c r="U35" s="100" t="s">
        <v>189</v>
      </c>
      <c r="V35" s="87" t="s">
        <v>29</v>
      </c>
      <c r="W35" s="87"/>
      <c r="X35" s="87" t="s">
        <v>65</v>
      </c>
      <c r="Y35" s="89">
        <f>VLOOKUP(B35,'Bonos BV LPF 08-2021'!B:J,9,0)</f>
        <v>15380500</v>
      </c>
    </row>
    <row r="36" spans="1:25" ht="15.75">
      <c r="B36" s="14"/>
      <c r="C36" s="15"/>
      <c r="D36" s="64"/>
      <c r="E36" s="64"/>
      <c r="F36" s="64"/>
      <c r="G36" s="17"/>
      <c r="H36" s="17"/>
      <c r="I36" s="17"/>
      <c r="J36" s="17"/>
      <c r="K36" s="17"/>
      <c r="L36" s="18"/>
      <c r="M36" s="19"/>
      <c r="N36" s="17"/>
      <c r="O36" s="17"/>
      <c r="P36" s="17"/>
      <c r="Q36" s="17"/>
      <c r="Y36" s="20"/>
    </row>
    <row r="37" spans="1:25" s="13" customFormat="1" ht="15.75">
      <c r="A37" s="7"/>
      <c r="B37" s="8" t="s">
        <v>93</v>
      </c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84"/>
      <c r="Y37" s="12"/>
    </row>
    <row r="38" spans="1:25" s="24" customFormat="1" ht="15" customHeight="1">
      <c r="A38" s="112">
        <v>18</v>
      </c>
      <c r="B38" s="85" t="s">
        <v>94</v>
      </c>
      <c r="C38" s="86" t="s">
        <v>20</v>
      </c>
      <c r="D38" s="87" t="s">
        <v>35</v>
      </c>
      <c r="E38" s="104">
        <v>1500</v>
      </c>
      <c r="F38" s="87">
        <v>113</v>
      </c>
      <c r="G38" s="87">
        <v>2</v>
      </c>
      <c r="H38" s="87" t="s">
        <v>29</v>
      </c>
      <c r="I38" s="87" t="s">
        <v>91</v>
      </c>
      <c r="J38" s="87" t="s">
        <v>31</v>
      </c>
      <c r="K38" s="87" t="s">
        <v>29</v>
      </c>
      <c r="L38" s="87"/>
      <c r="M38" s="87" t="s">
        <v>29</v>
      </c>
      <c r="N38" s="87"/>
      <c r="O38" s="87" t="s">
        <v>44</v>
      </c>
      <c r="P38" s="87" t="s">
        <v>68</v>
      </c>
      <c r="Q38" s="87"/>
      <c r="R38" s="87" t="s">
        <v>95</v>
      </c>
      <c r="S38" s="87" t="s">
        <v>32</v>
      </c>
      <c r="T38" s="87" t="s">
        <v>37</v>
      </c>
      <c r="U38" s="100" t="s">
        <v>191</v>
      </c>
      <c r="V38" s="87" t="s">
        <v>29</v>
      </c>
      <c r="W38" s="87"/>
      <c r="X38" s="87" t="s">
        <v>65</v>
      </c>
      <c r="Y38" s="89">
        <f>VLOOKUP(B38,'Bonos BV LPF 08-2021'!B:J,9,0)</f>
        <v>13765500</v>
      </c>
    </row>
    <row r="39" spans="1:25" s="24" customFormat="1" ht="15" customHeight="1">
      <c r="A39" s="112">
        <v>19</v>
      </c>
      <c r="B39" s="85" t="s">
        <v>96</v>
      </c>
      <c r="C39" s="86" t="s">
        <v>20</v>
      </c>
      <c r="D39" s="87" t="s">
        <v>35</v>
      </c>
      <c r="E39" s="104">
        <v>1500</v>
      </c>
      <c r="F39" s="87">
        <v>113</v>
      </c>
      <c r="G39" s="87">
        <v>6</v>
      </c>
      <c r="H39" s="87" t="s">
        <v>29</v>
      </c>
      <c r="I39" s="87" t="s">
        <v>92</v>
      </c>
      <c r="J39" s="87" t="s">
        <v>31</v>
      </c>
      <c r="K39" s="87" t="s">
        <v>29</v>
      </c>
      <c r="L39" s="87" t="s">
        <v>29</v>
      </c>
      <c r="M39" s="87" t="s">
        <v>29</v>
      </c>
      <c r="N39" s="87"/>
      <c r="O39" s="87" t="s">
        <v>44</v>
      </c>
      <c r="P39" s="87" t="s">
        <v>68</v>
      </c>
      <c r="Q39" s="87" t="s">
        <v>29</v>
      </c>
      <c r="R39" s="87" t="s">
        <v>95</v>
      </c>
      <c r="S39" s="87" t="s">
        <v>38</v>
      </c>
      <c r="T39" s="87" t="s">
        <v>37</v>
      </c>
      <c r="U39" s="100" t="s">
        <v>191</v>
      </c>
      <c r="V39" s="87" t="s">
        <v>29</v>
      </c>
      <c r="W39" s="87"/>
      <c r="X39" s="87" t="s">
        <v>65</v>
      </c>
      <c r="Y39" s="89">
        <f>VLOOKUP(B39,'Bonos BV LPF 08-2021'!B:J,9,0)</f>
        <v>14715500</v>
      </c>
    </row>
    <row r="40" spans="1:25" s="24" customFormat="1" ht="15" customHeight="1">
      <c r="A40" s="112">
        <v>20</v>
      </c>
      <c r="B40" s="85" t="s">
        <v>97</v>
      </c>
      <c r="C40" s="86" t="s">
        <v>20</v>
      </c>
      <c r="D40" s="87" t="s">
        <v>98</v>
      </c>
      <c r="E40" s="104">
        <v>1500</v>
      </c>
      <c r="F40" s="87">
        <v>113</v>
      </c>
      <c r="G40" s="87">
        <v>6</v>
      </c>
      <c r="H40" s="87" t="s">
        <v>29</v>
      </c>
      <c r="I40" s="87" t="s">
        <v>92</v>
      </c>
      <c r="J40" s="87" t="s">
        <v>31</v>
      </c>
      <c r="K40" s="87" t="s">
        <v>29</v>
      </c>
      <c r="L40" s="87" t="s">
        <v>29</v>
      </c>
      <c r="M40" s="87" t="s">
        <v>29</v>
      </c>
      <c r="N40" s="87" t="s">
        <v>29</v>
      </c>
      <c r="O40" s="87" t="s">
        <v>44</v>
      </c>
      <c r="P40" s="87" t="s">
        <v>68</v>
      </c>
      <c r="Q40" s="87" t="s">
        <v>29</v>
      </c>
      <c r="R40" s="87" t="s">
        <v>95</v>
      </c>
      <c r="S40" s="87" t="s">
        <v>38</v>
      </c>
      <c r="T40" s="87" t="s">
        <v>37</v>
      </c>
      <c r="U40" s="100" t="s">
        <v>191</v>
      </c>
      <c r="V40" s="87" t="s">
        <v>29</v>
      </c>
      <c r="W40" s="87"/>
      <c r="X40" s="87" t="s">
        <v>65</v>
      </c>
      <c r="Y40" s="89">
        <f>VLOOKUP(B40,'Bonos BV LPF 08-2021'!B:J,9,0)</f>
        <v>15665500</v>
      </c>
    </row>
    <row r="41" spans="1:25" s="69" customFormat="1" ht="15.75">
      <c r="A41" s="25"/>
      <c r="B41" s="14"/>
      <c r="C41" s="15"/>
      <c r="D41" s="64"/>
      <c r="E41" s="64"/>
      <c r="F41" s="64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R41" s="19"/>
      <c r="S41" s="19"/>
      <c r="T41" s="19"/>
      <c r="U41" s="19"/>
      <c r="V41" s="19"/>
      <c r="W41" s="19"/>
      <c r="X41" s="19"/>
      <c r="Y41" s="20"/>
    </row>
    <row r="42" spans="1:25" s="13" customFormat="1" ht="15.75">
      <c r="A42" s="7"/>
      <c r="B42" s="8" t="s">
        <v>99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84"/>
      <c r="Y42" s="12"/>
    </row>
    <row r="43" spans="1:25" s="24" customFormat="1" ht="15" customHeight="1">
      <c r="A43" s="112">
        <v>21</v>
      </c>
      <c r="B43" s="85" t="s">
        <v>100</v>
      </c>
      <c r="C43" s="86" t="s">
        <v>20</v>
      </c>
      <c r="D43" s="87" t="s">
        <v>72</v>
      </c>
      <c r="E43" s="104">
        <v>2500</v>
      </c>
      <c r="F43" s="87">
        <v>178</v>
      </c>
      <c r="G43" s="87">
        <v>6</v>
      </c>
      <c r="H43" s="87" t="s">
        <v>29</v>
      </c>
      <c r="I43" s="87" t="s">
        <v>92</v>
      </c>
      <c r="J43" s="87" t="s">
        <v>38</v>
      </c>
      <c r="K43" s="87" t="s">
        <v>29</v>
      </c>
      <c r="L43" s="87" t="s">
        <v>29</v>
      </c>
      <c r="M43" s="87" t="s">
        <v>29</v>
      </c>
      <c r="N43" s="87" t="s">
        <v>29</v>
      </c>
      <c r="O43" s="87" t="s">
        <v>44</v>
      </c>
      <c r="P43" s="87" t="s">
        <v>68</v>
      </c>
      <c r="Q43" s="87"/>
      <c r="R43" s="87" t="s">
        <v>176</v>
      </c>
      <c r="S43" s="87" t="s">
        <v>38</v>
      </c>
      <c r="T43" s="87" t="s">
        <v>37</v>
      </c>
      <c r="U43" s="100" t="s">
        <v>189</v>
      </c>
      <c r="V43" s="87" t="s">
        <v>29</v>
      </c>
      <c r="W43" s="87"/>
      <c r="X43" s="87" t="s">
        <v>101</v>
      </c>
      <c r="Y43" s="89">
        <f>VLOOKUP(B43,'Bonos BV LPF 08-2021'!B:J,9,0)</f>
        <v>22885500</v>
      </c>
    </row>
    <row r="44" spans="1:25" s="24" customFormat="1" ht="15" customHeight="1">
      <c r="A44" s="112">
        <v>22</v>
      </c>
      <c r="B44" s="85" t="s">
        <v>102</v>
      </c>
      <c r="C44" s="86" t="s">
        <v>20</v>
      </c>
      <c r="D44" s="87" t="s">
        <v>72</v>
      </c>
      <c r="E44" s="104">
        <v>2500</v>
      </c>
      <c r="F44" s="87">
        <v>178</v>
      </c>
      <c r="G44" s="87">
        <v>6</v>
      </c>
      <c r="H44" s="87" t="s">
        <v>29</v>
      </c>
      <c r="I44" s="87" t="s">
        <v>92</v>
      </c>
      <c r="J44" s="87" t="s">
        <v>38</v>
      </c>
      <c r="K44" s="87" t="s">
        <v>29</v>
      </c>
      <c r="L44" s="87" t="s">
        <v>29</v>
      </c>
      <c r="M44" s="87" t="s">
        <v>29</v>
      </c>
      <c r="N44" s="87" t="s">
        <v>29</v>
      </c>
      <c r="O44" s="87" t="s">
        <v>44</v>
      </c>
      <c r="P44" s="87" t="s">
        <v>103</v>
      </c>
      <c r="Q44" s="87"/>
      <c r="R44" s="87" t="s">
        <v>178</v>
      </c>
      <c r="S44" s="87" t="s">
        <v>38</v>
      </c>
      <c r="T44" s="87" t="s">
        <v>37</v>
      </c>
      <c r="U44" s="100" t="s">
        <v>189</v>
      </c>
      <c r="V44" s="87" t="s">
        <v>29</v>
      </c>
      <c r="W44" s="87"/>
      <c r="X44" s="87" t="s">
        <v>101</v>
      </c>
      <c r="Y44" s="89">
        <f>VLOOKUP(B44,'Bonos BV LPF 08-2021'!B:J,9,0)</f>
        <v>24405500</v>
      </c>
    </row>
    <row r="45" spans="1:25" s="24" customFormat="1" ht="15" customHeight="1">
      <c r="A45" s="112">
        <v>23</v>
      </c>
      <c r="B45" s="85" t="s">
        <v>104</v>
      </c>
      <c r="C45" s="86" t="s">
        <v>20</v>
      </c>
      <c r="D45" s="87" t="s">
        <v>105</v>
      </c>
      <c r="E45" s="104">
        <v>2500</v>
      </c>
      <c r="F45" s="87">
        <v>178</v>
      </c>
      <c r="G45" s="87">
        <v>6</v>
      </c>
      <c r="H45" s="87" t="s">
        <v>29</v>
      </c>
      <c r="I45" s="87" t="s">
        <v>92</v>
      </c>
      <c r="J45" s="87" t="s">
        <v>38</v>
      </c>
      <c r="K45" s="87" t="s">
        <v>29</v>
      </c>
      <c r="L45" s="87" t="s">
        <v>29</v>
      </c>
      <c r="M45" s="87" t="s">
        <v>29</v>
      </c>
      <c r="N45" s="87" t="s">
        <v>29</v>
      </c>
      <c r="O45" s="87" t="s">
        <v>44</v>
      </c>
      <c r="P45" s="87" t="s">
        <v>103</v>
      </c>
      <c r="Q45" s="87"/>
      <c r="R45" s="87" t="s">
        <v>178</v>
      </c>
      <c r="S45" s="88" t="s">
        <v>38</v>
      </c>
      <c r="T45" s="87" t="s">
        <v>37</v>
      </c>
      <c r="U45" s="100" t="s">
        <v>189</v>
      </c>
      <c r="V45" s="87" t="s">
        <v>29</v>
      </c>
      <c r="W45" s="87"/>
      <c r="X45" s="87" t="s">
        <v>101</v>
      </c>
      <c r="Y45" s="89">
        <f>VLOOKUP(B45,'Bonos BV LPF 08-2021'!B:J,9,0)</f>
        <v>26305500</v>
      </c>
    </row>
    <row r="46" spans="1:25" s="117" customFormat="1" ht="15" customHeight="1">
      <c r="A46" s="112">
        <v>24</v>
      </c>
      <c r="B46" s="85" t="s">
        <v>169</v>
      </c>
      <c r="C46" s="86" t="s">
        <v>20</v>
      </c>
      <c r="D46" s="87" t="s">
        <v>175</v>
      </c>
      <c r="E46" s="104">
        <v>2200</v>
      </c>
      <c r="F46" s="87">
        <v>200</v>
      </c>
      <c r="G46" s="87">
        <v>6</v>
      </c>
      <c r="H46" s="87" t="s">
        <v>29</v>
      </c>
      <c r="I46" s="87" t="s">
        <v>92</v>
      </c>
      <c r="J46" s="87" t="s">
        <v>38</v>
      </c>
      <c r="K46" s="87" t="s">
        <v>29</v>
      </c>
      <c r="L46" s="87" t="s">
        <v>29</v>
      </c>
      <c r="M46" s="87" t="s">
        <v>29</v>
      </c>
      <c r="N46" s="87" t="s">
        <v>29</v>
      </c>
      <c r="O46" s="87" t="s">
        <v>44</v>
      </c>
      <c r="P46" s="87" t="s">
        <v>68</v>
      </c>
      <c r="Q46" s="87"/>
      <c r="R46" s="87" t="s">
        <v>176</v>
      </c>
      <c r="S46" s="88" t="s">
        <v>38</v>
      </c>
      <c r="T46" s="87" t="s">
        <v>37</v>
      </c>
      <c r="U46" s="100" t="s">
        <v>191</v>
      </c>
      <c r="V46" s="87" t="s">
        <v>29</v>
      </c>
      <c r="W46" s="87"/>
      <c r="X46" s="87" t="s">
        <v>101</v>
      </c>
      <c r="Y46" s="89">
        <f>VLOOKUP(B46,'Bonos BV LPF 08-2021'!B:J,9,0)</f>
        <v>26780500</v>
      </c>
    </row>
    <row r="47" spans="1:25" s="117" customFormat="1" ht="15" customHeight="1">
      <c r="A47" s="112">
        <v>25</v>
      </c>
      <c r="B47" s="85" t="s">
        <v>171</v>
      </c>
      <c r="C47" s="86" t="s">
        <v>20</v>
      </c>
      <c r="D47" s="87" t="s">
        <v>177</v>
      </c>
      <c r="E47" s="104">
        <v>2200</v>
      </c>
      <c r="F47" s="87">
        <v>200</v>
      </c>
      <c r="G47" s="87">
        <v>6</v>
      </c>
      <c r="H47" s="87" t="s">
        <v>29</v>
      </c>
      <c r="I47" s="87" t="s">
        <v>92</v>
      </c>
      <c r="J47" s="87" t="s">
        <v>38</v>
      </c>
      <c r="K47" s="87" t="s">
        <v>29</v>
      </c>
      <c r="L47" s="87" t="s">
        <v>29</v>
      </c>
      <c r="M47" s="87" t="s">
        <v>29</v>
      </c>
      <c r="N47" s="87" t="s">
        <v>29</v>
      </c>
      <c r="O47" s="87" t="s">
        <v>44</v>
      </c>
      <c r="P47" s="87" t="s">
        <v>103</v>
      </c>
      <c r="Q47" s="87"/>
      <c r="R47" s="87" t="s">
        <v>178</v>
      </c>
      <c r="S47" s="88" t="s">
        <v>38</v>
      </c>
      <c r="T47" s="87" t="s">
        <v>37</v>
      </c>
      <c r="U47" s="100" t="s">
        <v>191</v>
      </c>
      <c r="V47" s="87" t="s">
        <v>29</v>
      </c>
      <c r="W47" s="87"/>
      <c r="X47" s="87" t="s">
        <v>101</v>
      </c>
      <c r="Y47" s="89">
        <f>VLOOKUP(B47,'Bonos BV LPF 08-2021'!B:J,9,0)</f>
        <v>29630500</v>
      </c>
    </row>
    <row r="48" spans="1:25" s="117" customFormat="1" ht="15" customHeight="1">
      <c r="A48" s="112">
        <v>26</v>
      </c>
      <c r="B48" s="85" t="s">
        <v>179</v>
      </c>
      <c r="C48" s="86" t="s">
        <v>20</v>
      </c>
      <c r="D48" s="87" t="s">
        <v>177</v>
      </c>
      <c r="E48" s="104">
        <v>2200</v>
      </c>
      <c r="F48" s="87">
        <v>200</v>
      </c>
      <c r="G48" s="87">
        <v>6</v>
      </c>
      <c r="H48" s="87" t="s">
        <v>29</v>
      </c>
      <c r="I48" s="87" t="s">
        <v>92</v>
      </c>
      <c r="J48" s="87" t="s">
        <v>38</v>
      </c>
      <c r="K48" s="87" t="s">
        <v>29</v>
      </c>
      <c r="L48" s="87" t="s">
        <v>29</v>
      </c>
      <c r="M48" s="87" t="s">
        <v>29</v>
      </c>
      <c r="N48" s="87" t="s">
        <v>29</v>
      </c>
      <c r="O48" s="87" t="s">
        <v>44</v>
      </c>
      <c r="P48" s="87" t="s">
        <v>103</v>
      </c>
      <c r="Q48" s="87"/>
      <c r="R48" s="87" t="s">
        <v>180</v>
      </c>
      <c r="S48" s="88" t="s">
        <v>38</v>
      </c>
      <c r="T48" s="87" t="s">
        <v>37</v>
      </c>
      <c r="U48" s="100" t="s">
        <v>191</v>
      </c>
      <c r="V48" s="87" t="s">
        <v>29</v>
      </c>
      <c r="W48" s="87" t="s">
        <v>181</v>
      </c>
      <c r="X48" s="87" t="s">
        <v>101</v>
      </c>
      <c r="Y48" s="89">
        <f>VLOOKUP(B48,'Bonos BV LPF 08-2021'!B:J,9,0)</f>
        <v>33430500</v>
      </c>
    </row>
    <row r="49" spans="1:25" s="69" customFormat="1" ht="15.75">
      <c r="A49" s="25"/>
      <c r="B49" s="14"/>
      <c r="C49" s="15"/>
      <c r="D49" s="64"/>
      <c r="E49" s="64"/>
      <c r="F49" s="64"/>
      <c r="G49" s="17"/>
      <c r="H49" s="17"/>
      <c r="I49" s="17"/>
      <c r="J49" s="17"/>
      <c r="K49" s="17"/>
      <c r="L49" s="18"/>
      <c r="M49" s="19"/>
      <c r="N49" s="17"/>
      <c r="O49" s="17"/>
      <c r="P49" s="17"/>
      <c r="Q49" s="17"/>
      <c r="R49" s="19"/>
      <c r="S49" s="19"/>
      <c r="T49" s="19"/>
      <c r="U49" s="19"/>
      <c r="V49" s="19"/>
      <c r="W49" s="19"/>
      <c r="X49" s="19"/>
      <c r="Y49" s="20"/>
    </row>
    <row r="50" spans="1:25" s="13" customFormat="1" ht="15.75">
      <c r="A50" s="105"/>
      <c r="B50" s="8" t="s">
        <v>23</v>
      </c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84"/>
      <c r="Y50" s="12"/>
    </row>
    <row r="51" spans="1:25" s="24" customFormat="1" ht="15" customHeight="1">
      <c r="A51" s="112">
        <v>27</v>
      </c>
      <c r="B51" s="85" t="s">
        <v>51</v>
      </c>
      <c r="C51" s="86" t="s">
        <v>34</v>
      </c>
      <c r="D51" s="100" t="s">
        <v>39</v>
      </c>
      <c r="E51" s="101"/>
      <c r="F51" s="100">
        <v>121</v>
      </c>
      <c r="G51" s="100">
        <v>7</v>
      </c>
      <c r="H51" s="100" t="s">
        <v>29</v>
      </c>
      <c r="I51" s="100" t="s">
        <v>92</v>
      </c>
      <c r="J51" s="100" t="s">
        <v>38</v>
      </c>
      <c r="K51" s="100" t="s">
        <v>29</v>
      </c>
      <c r="L51" s="100" t="s">
        <v>29</v>
      </c>
      <c r="M51" s="100" t="s">
        <v>29</v>
      </c>
      <c r="N51" s="87" t="s">
        <v>29</v>
      </c>
      <c r="O51" s="88"/>
      <c r="P51" s="88" t="s">
        <v>36</v>
      </c>
      <c r="Q51" s="87" t="s">
        <v>29</v>
      </c>
      <c r="R51" s="100" t="s">
        <v>95</v>
      </c>
      <c r="S51" s="88" t="s">
        <v>38</v>
      </c>
      <c r="T51" s="88" t="s">
        <v>37</v>
      </c>
      <c r="U51" s="100" t="s">
        <v>192</v>
      </c>
      <c r="V51" s="88"/>
      <c r="W51" s="88"/>
      <c r="X51" s="88" t="s">
        <v>66</v>
      </c>
      <c r="Y51" s="89">
        <f>VLOOKUP(B51,'Bonos BV LPF 08-2021'!B:J,9,0)</f>
        <v>23650900</v>
      </c>
    </row>
    <row r="52" spans="1:25" ht="12.75">
      <c r="C52" s="15"/>
      <c r="D52" s="102"/>
      <c r="E52" s="102"/>
      <c r="F52" s="102"/>
      <c r="G52" s="26"/>
      <c r="L52" s="18"/>
      <c r="M52" s="19"/>
      <c r="N52" s="26"/>
      <c r="P52" s="19"/>
      <c r="Y52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52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B4" sqref="B4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7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25" t="s">
        <v>195</v>
      </c>
      <c r="E1" s="125"/>
      <c r="F1" s="125"/>
      <c r="G1" s="125"/>
      <c r="H1" s="125"/>
      <c r="I1" s="125"/>
    </row>
    <row r="2" spans="1:12" s="5" customFormat="1" ht="21">
      <c r="A2" s="30"/>
      <c r="B2" s="31"/>
      <c r="C2" s="90"/>
      <c r="D2" s="34" t="s">
        <v>194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1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2"/>
      <c r="D4" s="36"/>
      <c r="E4" s="35"/>
      <c r="F4" s="36"/>
      <c r="G4" s="35"/>
      <c r="H4" s="35"/>
      <c r="I4" s="35"/>
      <c r="J4" s="124" t="s">
        <v>42</v>
      </c>
      <c r="K4" s="124" t="s">
        <v>41</v>
      </c>
      <c r="L4" s="124" t="s">
        <v>43</v>
      </c>
    </row>
    <row r="5" spans="1:12" s="5" customFormat="1" ht="36" customHeight="1">
      <c r="A5" s="30"/>
      <c r="B5" s="60" t="s">
        <v>21</v>
      </c>
      <c r="C5" s="93"/>
      <c r="D5" s="61" t="s">
        <v>45</v>
      </c>
      <c r="E5" s="62"/>
      <c r="F5" s="63" t="s">
        <v>22</v>
      </c>
      <c r="G5" s="38"/>
      <c r="H5" s="72" t="s">
        <v>46</v>
      </c>
      <c r="J5" s="124"/>
      <c r="K5" s="124"/>
      <c r="L5" s="124"/>
    </row>
    <row r="6" spans="1:12" s="69" customFormat="1" ht="15" customHeight="1">
      <c r="A6" s="64"/>
      <c r="B6" s="64"/>
      <c r="C6" s="96"/>
      <c r="D6" s="65"/>
      <c r="E6" s="78"/>
      <c r="F6" s="64"/>
      <c r="G6" s="70"/>
      <c r="H6" s="78"/>
      <c r="I6" s="56"/>
      <c r="J6" s="83"/>
      <c r="K6" s="83"/>
      <c r="L6" s="83"/>
    </row>
    <row r="7" spans="1:12" s="69" customFormat="1" ht="15" customHeight="1">
      <c r="A7" s="64"/>
      <c r="B7" s="66" t="s">
        <v>52</v>
      </c>
      <c r="C7" s="94"/>
      <c r="D7" s="67"/>
      <c r="E7" s="76"/>
      <c r="F7" s="68"/>
      <c r="G7" s="70"/>
      <c r="H7" s="81"/>
      <c r="I7" s="56"/>
      <c r="J7" s="81"/>
      <c r="K7" s="81"/>
      <c r="L7" s="81"/>
    </row>
    <row r="8" spans="1:12" s="69" customFormat="1" ht="15" customHeight="1">
      <c r="A8" s="87">
        <v>1</v>
      </c>
      <c r="B8" s="73" t="s">
        <v>53</v>
      </c>
      <c r="C8" s="95" t="s">
        <v>58</v>
      </c>
      <c r="D8" s="77">
        <v>8390000</v>
      </c>
      <c r="E8" s="76"/>
      <c r="F8" s="77">
        <v>0</v>
      </c>
      <c r="G8" s="70"/>
      <c r="H8" s="79">
        <f>D8-F8</f>
        <v>8390000</v>
      </c>
      <c r="I8" s="56"/>
      <c r="J8" s="79">
        <f>H8*(1-L8)</f>
        <v>7970500</v>
      </c>
      <c r="K8" s="82">
        <v>0.04</v>
      </c>
      <c r="L8" s="82">
        <v>0.05</v>
      </c>
    </row>
    <row r="9" spans="1:12" s="69" customFormat="1" ht="15" customHeight="1">
      <c r="A9" s="7"/>
      <c r="B9" s="64"/>
      <c r="C9" s="94" t="s">
        <v>58</v>
      </c>
      <c r="D9" s="65"/>
      <c r="E9" s="78"/>
      <c r="F9" s="64"/>
      <c r="G9" s="70"/>
      <c r="H9" s="78"/>
      <c r="I9" s="56"/>
      <c r="J9" s="78"/>
      <c r="K9" s="78"/>
      <c r="L9" s="78"/>
    </row>
    <row r="10" spans="1:12" s="69" customFormat="1" ht="15" customHeight="1">
      <c r="A10" s="14"/>
      <c r="B10" s="66" t="s">
        <v>123</v>
      </c>
      <c r="C10" s="106"/>
      <c r="D10" s="67"/>
      <c r="E10" s="76"/>
      <c r="F10" s="68"/>
      <c r="G10" s="70"/>
      <c r="H10" s="81"/>
      <c r="I10" s="56"/>
      <c r="J10" s="81"/>
      <c r="K10" s="81"/>
      <c r="L10" s="81"/>
    </row>
    <row r="11" spans="1:12" s="69" customFormat="1" ht="15" customHeight="1">
      <c r="A11" s="87">
        <v>2</v>
      </c>
      <c r="B11" s="107" t="s">
        <v>124</v>
      </c>
      <c r="C11" s="106" t="s">
        <v>125</v>
      </c>
      <c r="D11" s="77">
        <v>9440000</v>
      </c>
      <c r="E11" s="76"/>
      <c r="F11" s="77">
        <v>0</v>
      </c>
      <c r="G11" s="70"/>
      <c r="H11" s="79">
        <f t="shared" ref="H11:H12" si="0">D11-F11</f>
        <v>9440000</v>
      </c>
      <c r="I11" s="56"/>
      <c r="J11" s="79">
        <f t="shared" ref="J11:J13" si="1">H11*(1-L11)</f>
        <v>8968000</v>
      </c>
      <c r="K11" s="82">
        <v>0.04</v>
      </c>
      <c r="L11" s="82">
        <v>0.05</v>
      </c>
    </row>
    <row r="12" spans="1:12" s="69" customFormat="1" ht="15" customHeight="1">
      <c r="A12" s="87">
        <v>3</v>
      </c>
      <c r="B12" s="73" t="s">
        <v>126</v>
      </c>
      <c r="C12" s="106" t="s">
        <v>127</v>
      </c>
      <c r="D12" s="77">
        <v>9890000</v>
      </c>
      <c r="E12" s="76"/>
      <c r="F12" s="77">
        <v>0</v>
      </c>
      <c r="G12" s="70"/>
      <c r="H12" s="79">
        <f t="shared" si="0"/>
        <v>9890000</v>
      </c>
      <c r="I12" s="56"/>
      <c r="J12" s="79">
        <f t="shared" si="1"/>
        <v>9395500</v>
      </c>
      <c r="K12" s="82">
        <v>0.04</v>
      </c>
      <c r="L12" s="82">
        <v>0.05</v>
      </c>
    </row>
    <row r="13" spans="1:12" s="69" customFormat="1" ht="15" customHeight="1">
      <c r="A13" s="87">
        <v>4</v>
      </c>
      <c r="B13" s="73" t="s">
        <v>128</v>
      </c>
      <c r="C13" s="106" t="s">
        <v>129</v>
      </c>
      <c r="D13" s="77">
        <v>10990000</v>
      </c>
      <c r="E13" s="76"/>
      <c r="F13" s="77">
        <v>0</v>
      </c>
      <c r="G13" s="70"/>
      <c r="H13" s="79">
        <f>D13-F13</f>
        <v>10990000</v>
      </c>
      <c r="I13" s="56"/>
      <c r="J13" s="79">
        <f t="shared" si="1"/>
        <v>10440500</v>
      </c>
      <c r="K13" s="82">
        <v>0.04</v>
      </c>
      <c r="L13" s="82">
        <v>0.05</v>
      </c>
    </row>
    <row r="14" spans="1:12" s="69" customFormat="1" ht="15" customHeight="1">
      <c r="A14" s="14"/>
      <c r="B14" s="75"/>
      <c r="C14" s="95"/>
      <c r="D14" s="80"/>
      <c r="E14" s="76"/>
      <c r="F14" s="80"/>
      <c r="G14" s="70"/>
      <c r="H14" s="80"/>
      <c r="I14" s="56"/>
      <c r="J14" s="80"/>
      <c r="K14" s="80"/>
      <c r="L14" s="80"/>
    </row>
    <row r="15" spans="1:12" s="69" customFormat="1" ht="15" customHeight="1">
      <c r="A15" s="14"/>
      <c r="B15" s="66" t="s">
        <v>85</v>
      </c>
      <c r="C15" s="94"/>
      <c r="D15" s="67"/>
      <c r="E15" s="76"/>
      <c r="F15" s="68"/>
      <c r="G15" s="70"/>
      <c r="H15" s="81"/>
      <c r="I15" s="56"/>
      <c r="J15" s="81"/>
      <c r="K15" s="81"/>
      <c r="L15" s="81"/>
    </row>
    <row r="16" spans="1:12" s="69" customFormat="1" ht="15" customHeight="1">
      <c r="A16" s="87">
        <v>5</v>
      </c>
      <c r="B16" s="73" t="s">
        <v>80</v>
      </c>
      <c r="C16" s="95" t="s">
        <v>106</v>
      </c>
      <c r="D16" s="77">
        <v>10690000</v>
      </c>
      <c r="E16" s="76"/>
      <c r="F16" s="77">
        <v>0</v>
      </c>
      <c r="G16" s="70"/>
      <c r="H16" s="79">
        <f t="shared" ref="H16:H18" si="2">D16-F16</f>
        <v>10690000</v>
      </c>
      <c r="I16" s="56"/>
      <c r="J16" s="79">
        <f t="shared" ref="J16:J17" si="3">H16*(1-L16)</f>
        <v>10155500</v>
      </c>
      <c r="K16" s="82">
        <v>0.04</v>
      </c>
      <c r="L16" s="82">
        <v>0.05</v>
      </c>
    </row>
    <row r="17" spans="1:12" s="69" customFormat="1" ht="15" customHeight="1">
      <c r="A17" s="87">
        <v>6</v>
      </c>
      <c r="B17" s="73" t="s">
        <v>81</v>
      </c>
      <c r="C17" s="95" t="s">
        <v>107</v>
      </c>
      <c r="D17" s="77">
        <v>10990000</v>
      </c>
      <c r="E17" s="76"/>
      <c r="F17" s="77">
        <v>0</v>
      </c>
      <c r="G17" s="70"/>
      <c r="H17" s="79">
        <f t="shared" si="2"/>
        <v>10990000</v>
      </c>
      <c r="I17" s="56"/>
      <c r="J17" s="79">
        <f t="shared" si="3"/>
        <v>10440500</v>
      </c>
      <c r="K17" s="82">
        <v>0.04</v>
      </c>
      <c r="L17" s="82">
        <v>0.05</v>
      </c>
    </row>
    <row r="18" spans="1:12" s="69" customFormat="1" ht="15" customHeight="1">
      <c r="A18" s="87">
        <v>7</v>
      </c>
      <c r="B18" s="73" t="s">
        <v>87</v>
      </c>
      <c r="C18" s="95" t="s">
        <v>108</v>
      </c>
      <c r="D18" s="77">
        <v>11790000</v>
      </c>
      <c r="E18" s="76"/>
      <c r="F18" s="77">
        <v>0</v>
      </c>
      <c r="G18" s="70"/>
      <c r="H18" s="79">
        <f t="shared" si="2"/>
        <v>11790000</v>
      </c>
      <c r="I18" s="56"/>
      <c r="J18" s="79">
        <f t="shared" ref="J18" si="4">H18*(1-L18)</f>
        <v>11200500</v>
      </c>
      <c r="K18" s="82">
        <v>0.04</v>
      </c>
      <c r="L18" s="82">
        <v>0.05</v>
      </c>
    </row>
    <row r="19" spans="1:12" s="69" customFormat="1" ht="15" customHeight="1">
      <c r="A19" s="14"/>
      <c r="B19" s="75"/>
      <c r="C19" s="95"/>
      <c r="D19" s="80"/>
      <c r="E19" s="76"/>
      <c r="F19" s="80"/>
      <c r="G19" s="70"/>
      <c r="H19" s="80"/>
      <c r="I19" s="56"/>
      <c r="J19" s="80"/>
      <c r="K19" s="80"/>
      <c r="L19" s="80"/>
    </row>
    <row r="20" spans="1:12" s="69" customFormat="1" ht="15" customHeight="1">
      <c r="A20" s="14"/>
      <c r="B20" s="66" t="s">
        <v>139</v>
      </c>
      <c r="C20" s="94"/>
      <c r="D20" s="67"/>
      <c r="E20" s="76"/>
      <c r="F20" s="68"/>
      <c r="G20" s="70"/>
      <c r="H20" s="81"/>
      <c r="I20" s="56"/>
      <c r="J20" s="81"/>
      <c r="K20" s="81"/>
      <c r="L20" s="81"/>
    </row>
    <row r="21" spans="1:12" s="69" customFormat="1" ht="15" customHeight="1">
      <c r="A21" s="87">
        <v>8</v>
      </c>
      <c r="B21" s="73" t="s">
        <v>140</v>
      </c>
      <c r="C21" s="95" t="s">
        <v>141</v>
      </c>
      <c r="D21" s="77">
        <v>11490000</v>
      </c>
      <c r="E21" s="76"/>
      <c r="F21" s="77">
        <v>0</v>
      </c>
      <c r="G21" s="70"/>
      <c r="H21" s="79">
        <f t="shared" ref="H21:H23" si="5">D21-F21</f>
        <v>11490000</v>
      </c>
      <c r="I21" s="56"/>
      <c r="J21" s="79">
        <f t="shared" ref="J21:J23" si="6">H21*(1-L21)</f>
        <v>10915500</v>
      </c>
      <c r="K21" s="82">
        <v>0.04</v>
      </c>
      <c r="L21" s="82">
        <v>0.05</v>
      </c>
    </row>
    <row r="22" spans="1:12" s="69" customFormat="1" ht="15" customHeight="1">
      <c r="A22" s="87">
        <v>9</v>
      </c>
      <c r="B22" s="73" t="s">
        <v>142</v>
      </c>
      <c r="C22" s="95" t="s">
        <v>143</v>
      </c>
      <c r="D22" s="77">
        <v>12490000</v>
      </c>
      <c r="E22" s="76"/>
      <c r="F22" s="77">
        <v>0</v>
      </c>
      <c r="G22" s="70"/>
      <c r="H22" s="79">
        <f t="shared" si="5"/>
        <v>12490000</v>
      </c>
      <c r="I22" s="56"/>
      <c r="J22" s="79">
        <f t="shared" si="6"/>
        <v>11865500</v>
      </c>
      <c r="K22" s="82">
        <v>0.04</v>
      </c>
      <c r="L22" s="82">
        <v>0.05</v>
      </c>
    </row>
    <row r="23" spans="1:12" s="69" customFormat="1" ht="15" customHeight="1">
      <c r="A23" s="87">
        <v>10</v>
      </c>
      <c r="B23" s="73" t="s">
        <v>144</v>
      </c>
      <c r="C23" s="95" t="s">
        <v>145</v>
      </c>
      <c r="D23" s="77">
        <v>14290000</v>
      </c>
      <c r="E23" s="76"/>
      <c r="F23" s="77">
        <v>0</v>
      </c>
      <c r="G23" s="70"/>
      <c r="H23" s="79">
        <f t="shared" si="5"/>
        <v>14290000</v>
      </c>
      <c r="I23" s="56"/>
      <c r="J23" s="79">
        <f t="shared" si="6"/>
        <v>13575500</v>
      </c>
      <c r="K23" s="82">
        <v>0.04</v>
      </c>
      <c r="L23" s="82">
        <v>0.05</v>
      </c>
    </row>
    <row r="24" spans="1:12" s="69" customFormat="1" ht="15" customHeight="1">
      <c r="A24" s="105"/>
      <c r="B24" s="108"/>
      <c r="C24" s="95"/>
      <c r="D24" s="109"/>
      <c r="E24" s="76"/>
      <c r="F24" s="109"/>
      <c r="G24" s="70"/>
      <c r="H24" s="109"/>
      <c r="I24" s="56"/>
      <c r="J24" s="109"/>
      <c r="K24" s="110"/>
      <c r="L24" s="110"/>
    </row>
    <row r="25" spans="1:12" s="69" customFormat="1" ht="15" customHeight="1">
      <c r="A25" s="111"/>
      <c r="B25" s="66" t="s">
        <v>152</v>
      </c>
      <c r="C25" s="106"/>
      <c r="D25" s="67"/>
      <c r="E25" s="76"/>
      <c r="F25" s="68"/>
      <c r="G25" s="70"/>
      <c r="H25" s="81"/>
      <c r="I25" s="56"/>
      <c r="J25" s="81"/>
      <c r="K25" s="81"/>
      <c r="L25" s="81"/>
    </row>
    <row r="26" spans="1:12" s="69" customFormat="1" ht="15" customHeight="1">
      <c r="A26" s="112">
        <v>11</v>
      </c>
      <c r="B26" s="73" t="s">
        <v>153</v>
      </c>
      <c r="C26" s="106" t="s">
        <v>154</v>
      </c>
      <c r="D26" s="77">
        <v>11540000</v>
      </c>
      <c r="E26" s="76"/>
      <c r="F26" s="77">
        <v>0</v>
      </c>
      <c r="G26" s="70"/>
      <c r="H26" s="79">
        <f t="shared" ref="H26:H29" si="7">D26-F26</f>
        <v>11540000</v>
      </c>
      <c r="I26" s="56"/>
      <c r="J26" s="79">
        <f t="shared" ref="J26:J29" si="8">H26*(1-L26)</f>
        <v>10963000</v>
      </c>
      <c r="K26" s="82">
        <v>0.04</v>
      </c>
      <c r="L26" s="82">
        <v>0.05</v>
      </c>
    </row>
    <row r="27" spans="1:12" s="69" customFormat="1" ht="15" customHeight="1">
      <c r="A27" s="112">
        <v>12</v>
      </c>
      <c r="B27" s="73" t="s">
        <v>155</v>
      </c>
      <c r="C27" s="106" t="s">
        <v>156</v>
      </c>
      <c r="D27" s="77">
        <v>12340000</v>
      </c>
      <c r="E27" s="76"/>
      <c r="F27" s="77">
        <v>0</v>
      </c>
      <c r="G27" s="70"/>
      <c r="H27" s="79">
        <f t="shared" si="7"/>
        <v>12340000</v>
      </c>
      <c r="I27" s="56"/>
      <c r="J27" s="79">
        <f t="shared" si="8"/>
        <v>11723000</v>
      </c>
      <c r="K27" s="82">
        <v>0.04</v>
      </c>
      <c r="L27" s="82">
        <v>0.05</v>
      </c>
    </row>
    <row r="28" spans="1:12" s="69" customFormat="1" ht="15" customHeight="1">
      <c r="A28" s="112">
        <v>13</v>
      </c>
      <c r="B28" s="73" t="s">
        <v>157</v>
      </c>
      <c r="C28" s="106" t="s">
        <v>158</v>
      </c>
      <c r="D28" s="77">
        <v>13040000</v>
      </c>
      <c r="E28" s="76"/>
      <c r="F28" s="77">
        <v>0</v>
      </c>
      <c r="G28" s="70"/>
      <c r="H28" s="79">
        <f t="shared" si="7"/>
        <v>13040000</v>
      </c>
      <c r="I28" s="56"/>
      <c r="J28" s="79">
        <f t="shared" si="8"/>
        <v>12388000</v>
      </c>
      <c r="K28" s="82">
        <v>0.04</v>
      </c>
      <c r="L28" s="82">
        <v>0.05</v>
      </c>
    </row>
    <row r="29" spans="1:12" s="69" customFormat="1" ht="15" customHeight="1">
      <c r="A29" s="112">
        <v>14</v>
      </c>
      <c r="B29" s="73" t="s">
        <v>159</v>
      </c>
      <c r="C29" s="106" t="s">
        <v>160</v>
      </c>
      <c r="D29" s="77">
        <v>13840000</v>
      </c>
      <c r="E29" s="76"/>
      <c r="F29" s="77">
        <v>0</v>
      </c>
      <c r="G29" s="70"/>
      <c r="H29" s="79">
        <f t="shared" si="7"/>
        <v>13840000</v>
      </c>
      <c r="I29" s="56"/>
      <c r="J29" s="79">
        <f t="shared" si="8"/>
        <v>13148000</v>
      </c>
      <c r="K29" s="82">
        <v>0.04</v>
      </c>
      <c r="L29" s="82">
        <v>0.05</v>
      </c>
    </row>
    <row r="30" spans="1:12" s="69" customFormat="1" ht="15" customHeight="1">
      <c r="A30" s="14"/>
      <c r="B30" s="75"/>
      <c r="C30" s="95"/>
      <c r="D30" s="80"/>
      <c r="E30" s="76"/>
      <c r="F30" s="80"/>
      <c r="G30" s="70"/>
      <c r="H30" s="80"/>
      <c r="I30" s="56"/>
      <c r="J30" s="80"/>
      <c r="K30" s="80"/>
      <c r="L30" s="80"/>
    </row>
    <row r="31" spans="1:12" s="69" customFormat="1" ht="15" customHeight="1">
      <c r="A31" s="7"/>
      <c r="B31" s="66" t="s">
        <v>54</v>
      </c>
      <c r="C31" s="94"/>
      <c r="D31" s="67"/>
      <c r="E31" s="76"/>
      <c r="F31" s="68"/>
      <c r="G31" s="70"/>
      <c r="H31" s="81"/>
      <c r="I31" s="56"/>
      <c r="J31" s="81"/>
      <c r="K31" s="81"/>
      <c r="L31" s="81"/>
    </row>
    <row r="32" spans="1:12" s="69" customFormat="1" ht="15" customHeight="1">
      <c r="A32" s="87">
        <v>15</v>
      </c>
      <c r="B32" s="73" t="s">
        <v>55</v>
      </c>
      <c r="C32" s="95" t="s">
        <v>59</v>
      </c>
      <c r="D32" s="77">
        <v>14390000</v>
      </c>
      <c r="E32" s="76"/>
      <c r="F32" s="77">
        <v>0</v>
      </c>
      <c r="G32" s="70"/>
      <c r="H32" s="79">
        <f t="shared" ref="H32:H34" si="9">D32-F32</f>
        <v>14390000</v>
      </c>
      <c r="I32" s="56"/>
      <c r="J32" s="79">
        <f t="shared" ref="J32:J34" si="10">H32*(1-L32)</f>
        <v>13670500</v>
      </c>
      <c r="K32" s="82">
        <v>0.04</v>
      </c>
      <c r="L32" s="82">
        <v>0.05</v>
      </c>
    </row>
    <row r="33" spans="1:12" s="69" customFormat="1" ht="15" customHeight="1">
      <c r="A33" s="87">
        <v>16</v>
      </c>
      <c r="B33" s="73" t="s">
        <v>56</v>
      </c>
      <c r="C33" s="95" t="s">
        <v>60</v>
      </c>
      <c r="D33" s="77">
        <v>15490000</v>
      </c>
      <c r="E33" s="76"/>
      <c r="F33" s="77">
        <v>0</v>
      </c>
      <c r="G33" s="70"/>
      <c r="H33" s="79">
        <f t="shared" si="9"/>
        <v>15490000</v>
      </c>
      <c r="I33" s="56"/>
      <c r="J33" s="79">
        <f t="shared" si="10"/>
        <v>14715500</v>
      </c>
      <c r="K33" s="82">
        <v>0.04</v>
      </c>
      <c r="L33" s="82">
        <v>0.05</v>
      </c>
    </row>
    <row r="34" spans="1:12" s="69" customFormat="1" ht="15" customHeight="1">
      <c r="A34" s="87">
        <v>17</v>
      </c>
      <c r="B34" s="73" t="s">
        <v>57</v>
      </c>
      <c r="C34" s="95" t="s">
        <v>109</v>
      </c>
      <c r="D34" s="77">
        <v>16190000</v>
      </c>
      <c r="E34" s="76"/>
      <c r="F34" s="77">
        <v>0</v>
      </c>
      <c r="G34" s="70"/>
      <c r="H34" s="79">
        <f t="shared" si="9"/>
        <v>16190000</v>
      </c>
      <c r="I34" s="56"/>
      <c r="J34" s="79">
        <f t="shared" si="10"/>
        <v>15380500</v>
      </c>
      <c r="K34" s="82">
        <v>0.04</v>
      </c>
      <c r="L34" s="82">
        <v>0.05</v>
      </c>
    </row>
    <row r="35" spans="1:12">
      <c r="A35" s="25"/>
      <c r="B35" s="74"/>
      <c r="C35" s="97" t="s">
        <v>61</v>
      </c>
      <c r="D35" s="80"/>
      <c r="E35" s="76"/>
      <c r="F35" s="80"/>
      <c r="H35" s="80"/>
      <c r="J35" s="80"/>
      <c r="K35" s="80"/>
      <c r="L35" s="80"/>
    </row>
    <row r="36" spans="1:12" s="69" customFormat="1" ht="15" customHeight="1">
      <c r="A36" s="7"/>
      <c r="B36" s="66" t="s">
        <v>93</v>
      </c>
      <c r="C36" s="94"/>
      <c r="D36" s="67"/>
      <c r="E36" s="76"/>
      <c r="F36" s="68"/>
      <c r="G36" s="70"/>
      <c r="H36" s="81"/>
      <c r="I36" s="56"/>
      <c r="J36" s="81"/>
      <c r="K36" s="81"/>
      <c r="L36" s="81"/>
    </row>
    <row r="37" spans="1:12" s="69" customFormat="1" ht="15" customHeight="1">
      <c r="A37" s="87">
        <v>18</v>
      </c>
      <c r="B37" s="73" t="s">
        <v>94</v>
      </c>
      <c r="C37" s="95" t="s">
        <v>110</v>
      </c>
      <c r="D37" s="77">
        <v>14490000</v>
      </c>
      <c r="E37" s="76"/>
      <c r="F37" s="77">
        <v>0</v>
      </c>
      <c r="G37" s="70"/>
      <c r="H37" s="79">
        <f t="shared" ref="H37:H39" si="11">D37-F37</f>
        <v>14490000</v>
      </c>
      <c r="I37" s="56"/>
      <c r="J37" s="79">
        <f t="shared" ref="J37:J39" si="12">H37*(1-L37)</f>
        <v>13765500</v>
      </c>
      <c r="K37" s="82">
        <v>0.04</v>
      </c>
      <c r="L37" s="82">
        <v>0.05</v>
      </c>
    </row>
    <row r="38" spans="1:12" s="69" customFormat="1" ht="15" customHeight="1">
      <c r="A38" s="87">
        <v>19</v>
      </c>
      <c r="B38" s="73" t="s">
        <v>96</v>
      </c>
      <c r="C38" s="95" t="s">
        <v>111</v>
      </c>
      <c r="D38" s="77">
        <v>15490000</v>
      </c>
      <c r="E38" s="76"/>
      <c r="F38" s="77">
        <v>0</v>
      </c>
      <c r="G38" s="70"/>
      <c r="H38" s="79">
        <f t="shared" si="11"/>
        <v>15490000</v>
      </c>
      <c r="I38" s="56"/>
      <c r="J38" s="79">
        <f t="shared" si="12"/>
        <v>14715500</v>
      </c>
      <c r="K38" s="82">
        <v>0.04</v>
      </c>
      <c r="L38" s="82">
        <v>0.05</v>
      </c>
    </row>
    <row r="39" spans="1:12" s="69" customFormat="1" ht="15" customHeight="1">
      <c r="A39" s="87">
        <v>20</v>
      </c>
      <c r="B39" s="73" t="s">
        <v>97</v>
      </c>
      <c r="C39" s="95" t="s">
        <v>112</v>
      </c>
      <c r="D39" s="77">
        <v>16490000</v>
      </c>
      <c r="E39" s="76"/>
      <c r="F39" s="77">
        <v>0</v>
      </c>
      <c r="G39" s="70"/>
      <c r="H39" s="79">
        <f t="shared" si="11"/>
        <v>16490000</v>
      </c>
      <c r="I39" s="56"/>
      <c r="J39" s="79">
        <f t="shared" si="12"/>
        <v>15665500</v>
      </c>
      <c r="K39" s="82">
        <v>0.04</v>
      </c>
      <c r="L39" s="82">
        <v>0.05</v>
      </c>
    </row>
    <row r="40" spans="1:12" s="69" customFormat="1" ht="12.75">
      <c r="A40" s="25"/>
      <c r="B40" s="74"/>
      <c r="C40" s="74"/>
      <c r="D40" s="74"/>
      <c r="E40" s="74"/>
      <c r="F40" s="74"/>
      <c r="G40" s="74"/>
      <c r="H40" s="74"/>
      <c r="I40" s="74"/>
      <c r="J40" s="80"/>
      <c r="K40" s="80"/>
      <c r="L40" s="80"/>
    </row>
    <row r="41" spans="1:12" s="69" customFormat="1" ht="15" customHeight="1">
      <c r="A41" s="7"/>
      <c r="B41" s="66" t="s">
        <v>99</v>
      </c>
      <c r="C41" s="94"/>
      <c r="D41" s="67"/>
      <c r="E41" s="76"/>
      <c r="F41" s="68"/>
      <c r="G41" s="70"/>
      <c r="H41" s="81"/>
      <c r="I41" s="56"/>
      <c r="J41" s="81"/>
      <c r="K41" s="81"/>
      <c r="L41" s="81"/>
    </row>
    <row r="42" spans="1:12" s="69" customFormat="1" ht="15" customHeight="1">
      <c r="A42" s="87">
        <v>21</v>
      </c>
      <c r="B42" s="73" t="s">
        <v>100</v>
      </c>
      <c r="C42" s="95" t="s">
        <v>113</v>
      </c>
      <c r="D42" s="77">
        <v>24090000</v>
      </c>
      <c r="E42" s="76"/>
      <c r="F42" s="77">
        <v>0</v>
      </c>
      <c r="G42" s="70"/>
      <c r="H42" s="79">
        <f t="shared" ref="H42:H44" si="13">D42-F42</f>
        <v>24090000</v>
      </c>
      <c r="I42" s="56"/>
      <c r="J42" s="79">
        <f t="shared" ref="J42:J44" si="14">H42*(1-L42)</f>
        <v>22885500</v>
      </c>
      <c r="K42" s="82">
        <v>0.04</v>
      </c>
      <c r="L42" s="82">
        <v>0.05</v>
      </c>
    </row>
    <row r="43" spans="1:12" s="69" customFormat="1" ht="15" customHeight="1">
      <c r="A43" s="87">
        <v>22</v>
      </c>
      <c r="B43" s="73" t="s">
        <v>102</v>
      </c>
      <c r="C43" s="95" t="s">
        <v>114</v>
      </c>
      <c r="D43" s="77">
        <v>25690000</v>
      </c>
      <c r="E43" s="76"/>
      <c r="F43" s="77">
        <v>0</v>
      </c>
      <c r="G43" s="70"/>
      <c r="H43" s="79">
        <f t="shared" si="13"/>
        <v>25690000</v>
      </c>
      <c r="I43" s="56"/>
      <c r="J43" s="79">
        <f t="shared" si="14"/>
        <v>24405500</v>
      </c>
      <c r="K43" s="82">
        <v>0.04</v>
      </c>
      <c r="L43" s="82">
        <v>0.05</v>
      </c>
    </row>
    <row r="44" spans="1:12" s="69" customFormat="1" ht="15" customHeight="1">
      <c r="A44" s="87">
        <v>23</v>
      </c>
      <c r="B44" s="73" t="s">
        <v>104</v>
      </c>
      <c r="C44" s="95" t="s">
        <v>115</v>
      </c>
      <c r="D44" s="77">
        <v>27690000</v>
      </c>
      <c r="E44" s="76"/>
      <c r="F44" s="77">
        <v>0</v>
      </c>
      <c r="G44" s="70"/>
      <c r="H44" s="79">
        <f t="shared" si="13"/>
        <v>27690000</v>
      </c>
      <c r="I44" s="56"/>
      <c r="J44" s="79">
        <f t="shared" si="14"/>
        <v>26305500</v>
      </c>
      <c r="K44" s="82">
        <v>0.04</v>
      </c>
      <c r="L44" s="82">
        <v>0.05</v>
      </c>
    </row>
    <row r="45" spans="1:12" s="69" customFormat="1" ht="15" customHeight="1">
      <c r="A45" s="112">
        <v>24</v>
      </c>
      <c r="B45" s="73" t="s">
        <v>169</v>
      </c>
      <c r="C45" s="106" t="s">
        <v>170</v>
      </c>
      <c r="D45" s="77">
        <v>28190000</v>
      </c>
      <c r="E45" s="76"/>
      <c r="F45" s="77">
        <v>0</v>
      </c>
      <c r="G45" s="70"/>
      <c r="H45" s="79">
        <f t="shared" ref="H45:H47" si="15">D45-F45</f>
        <v>28190000</v>
      </c>
      <c r="I45" s="56"/>
      <c r="J45" s="79">
        <f t="shared" ref="J45:J47" si="16">H45*(1-L45)</f>
        <v>26780500</v>
      </c>
      <c r="K45" s="82">
        <v>0.04</v>
      </c>
      <c r="L45" s="82">
        <v>0.05</v>
      </c>
    </row>
    <row r="46" spans="1:12" s="69" customFormat="1" ht="15" customHeight="1">
      <c r="A46" s="112">
        <v>25</v>
      </c>
      <c r="B46" s="73" t="s">
        <v>171</v>
      </c>
      <c r="C46" s="106" t="s">
        <v>172</v>
      </c>
      <c r="D46" s="77">
        <v>31190000</v>
      </c>
      <c r="E46" s="76"/>
      <c r="F46" s="77">
        <v>0</v>
      </c>
      <c r="G46" s="70"/>
      <c r="H46" s="79">
        <f t="shared" si="15"/>
        <v>31190000</v>
      </c>
      <c r="I46" s="56"/>
      <c r="J46" s="79">
        <f t="shared" si="16"/>
        <v>29630500</v>
      </c>
      <c r="K46" s="82">
        <v>0.04</v>
      </c>
      <c r="L46" s="82">
        <v>0.05</v>
      </c>
    </row>
    <row r="47" spans="1:12" s="69" customFormat="1" ht="15" customHeight="1">
      <c r="A47" s="112">
        <v>26</v>
      </c>
      <c r="B47" s="73" t="s">
        <v>173</v>
      </c>
      <c r="C47" s="106" t="s">
        <v>174</v>
      </c>
      <c r="D47" s="77">
        <v>35190000</v>
      </c>
      <c r="E47" s="76"/>
      <c r="F47" s="77">
        <v>0</v>
      </c>
      <c r="G47" s="70"/>
      <c r="H47" s="79">
        <f t="shared" si="15"/>
        <v>35190000</v>
      </c>
      <c r="I47" s="56"/>
      <c r="J47" s="79">
        <f t="shared" si="16"/>
        <v>33430500</v>
      </c>
      <c r="K47" s="82">
        <v>0.04</v>
      </c>
      <c r="L47" s="82">
        <v>0.05</v>
      </c>
    </row>
    <row r="48" spans="1:12" s="69" customFormat="1">
      <c r="A48" s="25"/>
      <c r="B48" s="74"/>
      <c r="C48" s="97"/>
      <c r="D48" s="80"/>
      <c r="E48" s="76"/>
      <c r="F48" s="80"/>
      <c r="G48" s="80"/>
      <c r="H48" s="80"/>
      <c r="I48" s="80"/>
      <c r="J48" s="80"/>
      <c r="K48" s="80"/>
      <c r="L48" s="80"/>
    </row>
    <row r="49" spans="1:12" s="69" customFormat="1" ht="15" customHeight="1">
      <c r="A49" s="105"/>
      <c r="B49" s="66" t="s">
        <v>23</v>
      </c>
      <c r="C49" s="94"/>
      <c r="D49" s="67"/>
      <c r="E49" s="76"/>
      <c r="F49" s="68"/>
      <c r="G49" s="70"/>
      <c r="H49" s="81"/>
      <c r="I49" s="56"/>
      <c r="J49" s="81"/>
      <c r="K49" s="81"/>
      <c r="L49" s="81"/>
    </row>
    <row r="50" spans="1:12" s="69" customFormat="1" ht="15" customHeight="1">
      <c r="A50" s="87">
        <v>27</v>
      </c>
      <c r="B50" s="73" t="s">
        <v>47</v>
      </c>
      <c r="C50" s="95" t="s">
        <v>62</v>
      </c>
      <c r="D50" s="77">
        <v>28490000</v>
      </c>
      <c r="E50" s="76"/>
      <c r="F50" s="77">
        <v>2500000</v>
      </c>
      <c r="G50" s="70"/>
      <c r="H50" s="79">
        <f t="shared" ref="H50" si="17">D50-F50</f>
        <v>25990000</v>
      </c>
      <c r="I50" s="56"/>
      <c r="J50" s="79">
        <f t="shared" ref="J50" si="18">H50*(1-L50)</f>
        <v>23650900</v>
      </c>
      <c r="K50" s="82">
        <v>0.04</v>
      </c>
      <c r="L50" s="82">
        <v>0.09</v>
      </c>
    </row>
    <row r="51" spans="1:12" ht="12.75">
      <c r="A51" s="25"/>
      <c r="B51" s="74"/>
      <c r="C51" s="74"/>
      <c r="D51" s="74"/>
      <c r="E51" s="74"/>
      <c r="F51" s="74"/>
      <c r="G51" s="74"/>
      <c r="H51" s="80"/>
      <c r="J51" s="80"/>
      <c r="K51" s="80"/>
      <c r="L51" s="80"/>
    </row>
    <row r="52" spans="1:12">
      <c r="C52" s="97" t="s">
        <v>63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5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C42" sqref="C42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08-2021'!I1</f>
        <v>PRECIOS SUGERIDOS DE VENTA FLEETSALE N° 08 - 2021</v>
      </c>
      <c r="F3" s="53"/>
    </row>
    <row r="4" spans="1:8" ht="21">
      <c r="A4" s="42"/>
      <c r="B4" s="42"/>
      <c r="C4" s="42"/>
      <c r="D4" s="50"/>
      <c r="E4" s="126" t="str">
        <f>'Bonos BV LPF 08-2021'!D2</f>
        <v>Vigencia: desde 04 de Agosto 2021</v>
      </c>
      <c r="F4" s="126"/>
    </row>
    <row r="5" spans="1:8" ht="21">
      <c r="A5" s="42"/>
      <c r="B5" s="42"/>
      <c r="C5" s="42"/>
      <c r="D5" s="50"/>
      <c r="F5" s="52"/>
    </row>
    <row r="6" spans="1:8" ht="25.5">
      <c r="A6" s="43" t="s">
        <v>24</v>
      </c>
      <c r="B6" s="98" t="s">
        <v>25</v>
      </c>
      <c r="C6" s="99" t="s">
        <v>26</v>
      </c>
      <c r="D6" s="49" t="s">
        <v>27</v>
      </c>
      <c r="E6" s="48" t="s">
        <v>21</v>
      </c>
      <c r="F6" s="37"/>
      <c r="G6" s="46" t="s">
        <v>40</v>
      </c>
      <c r="H6" s="54" t="s">
        <v>41</v>
      </c>
    </row>
    <row r="7" spans="1:8">
      <c r="B7" s="71" t="s">
        <v>73</v>
      </c>
      <c r="C7" s="71" t="s">
        <v>74</v>
      </c>
      <c r="D7" s="57" t="str">
        <f t="shared" ref="D7:D17" si="0">B7&amp;" "&amp;LEFT(C7)&amp;" "&amp;RIGHT(C7,4)</f>
        <v>C4S6E3315 D D346</v>
      </c>
      <c r="E7" s="71" t="s">
        <v>53</v>
      </c>
      <c r="G7" s="47">
        <f>VLOOKUP(E7,'Bonos BV LPF 08-2021'!B:J,9,0)</f>
        <v>7970500</v>
      </c>
      <c r="H7" s="55">
        <f>VLOOKUP(E7,'Bonos BV LPF 08-2021'!B:K,10,0)</f>
        <v>0.04</v>
      </c>
    </row>
    <row r="8" spans="1:8">
      <c r="B8" s="71" t="s">
        <v>82</v>
      </c>
      <c r="C8" s="71" t="s">
        <v>83</v>
      </c>
      <c r="D8" s="57" t="str">
        <f t="shared" si="0"/>
        <v>D0S4K4615 D D064</v>
      </c>
      <c r="E8" s="71" t="s">
        <v>80</v>
      </c>
      <c r="G8" s="47">
        <f>VLOOKUP(E8,'Bonos BV LPF 08-2021'!B:J,9,0)</f>
        <v>10155500</v>
      </c>
      <c r="H8" s="55">
        <f>VLOOKUP(E8,'Bonos BV LPF 08-2021'!B:K,10,0)</f>
        <v>0.04</v>
      </c>
    </row>
    <row r="9" spans="1:8">
      <c r="B9" s="71" t="s">
        <v>82</v>
      </c>
      <c r="C9" s="71" t="s">
        <v>84</v>
      </c>
      <c r="D9" s="57" t="str">
        <f t="shared" si="0"/>
        <v>D0S4K4615 G G122</v>
      </c>
      <c r="E9" s="71" t="s">
        <v>81</v>
      </c>
      <c r="G9" s="47">
        <f>VLOOKUP(E9,'Bonos BV LPF 08-2021'!B:J,9,0)</f>
        <v>10440500</v>
      </c>
      <c r="H9" s="55">
        <f>VLOOKUP(E9,'Bonos BV LPF 08-2021'!B:K,10,0)</f>
        <v>0.04</v>
      </c>
    </row>
    <row r="10" spans="1:8">
      <c r="B10" s="71" t="s">
        <v>88</v>
      </c>
      <c r="C10" s="71" t="s">
        <v>89</v>
      </c>
      <c r="D10" s="57" t="str">
        <f t="shared" si="0"/>
        <v>D0S4K461B G G123</v>
      </c>
      <c r="E10" s="71" t="s">
        <v>87</v>
      </c>
      <c r="G10" s="47">
        <f>VLOOKUP(E10,'Bonos BV LPF 08-2021'!B:J,9,0)</f>
        <v>11200500</v>
      </c>
      <c r="H10" s="55">
        <f>VLOOKUP(E10,'Bonos BV LPF 08-2021'!B:K,10,0)</f>
        <v>0.04</v>
      </c>
    </row>
    <row r="11" spans="1:8">
      <c r="B11" s="71" t="s">
        <v>116</v>
      </c>
      <c r="C11" s="71" t="s">
        <v>185</v>
      </c>
      <c r="D11" s="57" t="str">
        <f>B11&amp;" "&amp;LEFT(C11)&amp;" "&amp;RIGHT(C11,4)</f>
        <v>FHW5D6617 D D01L</v>
      </c>
      <c r="E11" s="71" t="s">
        <v>94</v>
      </c>
      <c r="G11" s="47">
        <f>VLOOKUP(E11,'Bonos BV LPF 08-2021'!B:J,9,0)</f>
        <v>13765500</v>
      </c>
      <c r="H11" s="55">
        <f>VLOOKUP(E11,'Bonos BV LPF 08-2021'!B:K,10,0)</f>
        <v>0.04</v>
      </c>
    </row>
    <row r="12" spans="1:8">
      <c r="B12" s="71" t="s">
        <v>116</v>
      </c>
      <c r="C12" s="71" t="s">
        <v>186</v>
      </c>
      <c r="D12" s="57" t="str">
        <f>B12&amp;" "&amp;LEFT(C12)&amp;" "&amp;RIGHT(C12,4)</f>
        <v>FHW5D6617 D D01M</v>
      </c>
      <c r="E12" s="71" t="s">
        <v>96</v>
      </c>
      <c r="G12" s="47">
        <f>VLOOKUP(E12,'Bonos BV LPF 08-2021'!B:J,9,0)</f>
        <v>14715500</v>
      </c>
      <c r="H12" s="55">
        <f>VLOOKUP(E12,'Bonos BV LPF 08-2021'!B:K,10,0)</f>
        <v>0.04</v>
      </c>
    </row>
    <row r="13" spans="1:8">
      <c r="B13" s="71" t="s">
        <v>117</v>
      </c>
      <c r="C13" s="71" t="s">
        <v>187</v>
      </c>
      <c r="D13" s="57" t="str">
        <f>B13&amp;" "&amp;LEFT(C13)&amp;" "&amp;RIGHT(C13,4)</f>
        <v>FHW5D661V D D01N</v>
      </c>
      <c r="E13" s="71" t="s">
        <v>97</v>
      </c>
      <c r="G13" s="47">
        <f>VLOOKUP(E13,'Bonos BV LPF 08-2021'!B:J,9,0)</f>
        <v>15665500</v>
      </c>
      <c r="H13" s="55">
        <f>VLOOKUP(E13,'Bonos BV LPF 08-2021'!B:K,10,0)</f>
        <v>0.04</v>
      </c>
    </row>
    <row r="14" spans="1:8">
      <c r="B14" s="71" t="s">
        <v>48</v>
      </c>
      <c r="C14" s="71" t="s">
        <v>49</v>
      </c>
      <c r="D14" s="57" t="str">
        <f>B14&amp;" "&amp;LEFT(C14)&amp;" "&amp;RIGHT(C14,4)</f>
        <v>G7S6ZEZ7Z G GAIN</v>
      </c>
      <c r="E14" s="71" t="s">
        <v>47</v>
      </c>
      <c r="G14" s="47">
        <f>VLOOKUP(E14,'Bonos BV LPF 08-2021'!B:J,9,0)</f>
        <v>23650900</v>
      </c>
      <c r="H14" s="55">
        <f>VLOOKUP(E14,'Bonos BV LPF 08-2021'!B:K,10,0)</f>
        <v>0.04</v>
      </c>
    </row>
    <row r="15" spans="1:8">
      <c r="B15" s="71" t="s">
        <v>48</v>
      </c>
      <c r="C15" s="71" t="s">
        <v>50</v>
      </c>
      <c r="D15" s="57" t="str">
        <f t="shared" si="0"/>
        <v>G7S6ZEZ7Z G G760</v>
      </c>
      <c r="E15" s="71" t="s">
        <v>47</v>
      </c>
      <c r="G15" s="47">
        <f>VLOOKUP(E15,'Bonos BV LPF 08-2021'!B:J,9,0)</f>
        <v>23650900</v>
      </c>
      <c r="H15" s="55">
        <f>VLOOKUP(E15,'Bonos BV LPF 08-2021'!B:K,10,0)</f>
        <v>0.04</v>
      </c>
    </row>
    <row r="16" spans="1:8">
      <c r="B16" s="71" t="s">
        <v>146</v>
      </c>
      <c r="C16" s="71" t="s">
        <v>147</v>
      </c>
      <c r="D16" s="57" t="str">
        <f t="shared" si="0"/>
        <v>H6S4D261F D D806</v>
      </c>
      <c r="E16" s="71" t="s">
        <v>144</v>
      </c>
      <c r="G16" s="47">
        <f>VLOOKUP(E16,'Bonos BV LPF 08-2021'!B:J,9,0)</f>
        <v>13575500</v>
      </c>
      <c r="H16" s="55">
        <f>VLOOKUP(E16,'Bonos BV LPF 08-2021'!B:K,10,0)</f>
        <v>0.04</v>
      </c>
    </row>
    <row r="17" spans="2:8">
      <c r="B17" s="71" t="s">
        <v>148</v>
      </c>
      <c r="C17" s="71" t="s">
        <v>149</v>
      </c>
      <c r="D17" s="57" t="str">
        <f t="shared" si="0"/>
        <v>H6S4K4617 D D807</v>
      </c>
      <c r="E17" s="71" t="s">
        <v>142</v>
      </c>
      <c r="G17" s="47">
        <f>VLOOKUP(E17,'Bonos BV LPF 08-2021'!B:J,9,0)</f>
        <v>11865500</v>
      </c>
      <c r="H17" s="55">
        <f>VLOOKUP(E17,'Bonos BV LPF 08-2021'!B:K,10,0)</f>
        <v>0.04</v>
      </c>
    </row>
    <row r="18" spans="2:8">
      <c r="B18" s="71" t="s">
        <v>148</v>
      </c>
      <c r="C18" s="71" t="s">
        <v>150</v>
      </c>
      <c r="D18" s="57" t="str">
        <f t="shared" ref="D18:D45" si="1">B18&amp;" "&amp;LEFT(C18)&amp;" "&amp;RIGHT(C18,4)</f>
        <v>H6S4K4617 D D656</v>
      </c>
      <c r="E18" s="71" t="s">
        <v>140</v>
      </c>
      <c r="G18" s="47">
        <f>VLOOKUP(E18,'Bonos BV LPF 08-2021'!B:J,9,0)</f>
        <v>10915500</v>
      </c>
      <c r="H18" s="55">
        <f>VLOOKUP(E18,'Bonos BV LPF 08-2021'!B:K,10,0)</f>
        <v>0.04</v>
      </c>
    </row>
    <row r="19" spans="2:8">
      <c r="B19" s="71" t="s">
        <v>132</v>
      </c>
      <c r="C19" s="71" t="s">
        <v>134</v>
      </c>
      <c r="D19" s="57" t="str">
        <f t="shared" si="1"/>
        <v>HQS6K3615 D D543</v>
      </c>
      <c r="E19" s="71" t="s">
        <v>126</v>
      </c>
      <c r="G19" s="47">
        <f>VLOOKUP(E19,'Bonos BV LPF 08-2021'!B:J,9,0)</f>
        <v>9395500</v>
      </c>
      <c r="H19" s="55">
        <f>VLOOKUP(E19,'Bonos BV LPF 08-2021'!B:K,10,0)</f>
        <v>0.04</v>
      </c>
    </row>
    <row r="20" spans="2:8">
      <c r="B20" s="71" t="s">
        <v>132</v>
      </c>
      <c r="C20" s="71" t="s">
        <v>135</v>
      </c>
      <c r="D20" s="57" t="str">
        <f t="shared" si="1"/>
        <v>HQS6K3615 D D542</v>
      </c>
      <c r="E20" s="71" t="s">
        <v>124</v>
      </c>
      <c r="G20" s="47">
        <f>VLOOKUP(E20,'Bonos BV LPF 08-2021'!B:J,9,0)</f>
        <v>8968000</v>
      </c>
      <c r="H20" s="55">
        <f>VLOOKUP(E20,'Bonos BV LPF 08-2021'!B:K,10,0)</f>
        <v>0.04</v>
      </c>
    </row>
    <row r="21" spans="2:8">
      <c r="B21" s="71" t="s">
        <v>132</v>
      </c>
      <c r="C21" s="71" t="s">
        <v>136</v>
      </c>
      <c r="D21" s="57" t="str">
        <f t="shared" si="1"/>
        <v>HQS6K3615 D D487</v>
      </c>
      <c r="E21" s="71" t="s">
        <v>124</v>
      </c>
      <c r="G21" s="47">
        <f>VLOOKUP(E21,'Bonos BV LPF 08-2021'!B:J,9,0)</f>
        <v>8968000</v>
      </c>
      <c r="H21" s="55">
        <f>VLOOKUP(E21,'Bonos BV LPF 08-2021'!B:K,10,0)</f>
        <v>0.04</v>
      </c>
    </row>
    <row r="22" spans="2:8">
      <c r="B22" s="71" t="s">
        <v>132</v>
      </c>
      <c r="C22" s="71" t="s">
        <v>133</v>
      </c>
      <c r="D22" s="57" t="str">
        <f t="shared" si="1"/>
        <v>HQS6K3615 D D300</v>
      </c>
      <c r="E22" s="71" t="s">
        <v>124</v>
      </c>
      <c r="G22" s="47">
        <f>VLOOKUP(E22,'Bonos BV LPF 08-2021'!B:J,9,0)</f>
        <v>8968000</v>
      </c>
      <c r="H22" s="55">
        <f>VLOOKUP(E22,'Bonos BV LPF 08-2021'!B:K,10,0)</f>
        <v>0.04</v>
      </c>
    </row>
    <row r="23" spans="2:8">
      <c r="B23" s="71" t="s">
        <v>137</v>
      </c>
      <c r="C23" s="71" t="s">
        <v>138</v>
      </c>
      <c r="D23" s="57" t="str">
        <f t="shared" si="1"/>
        <v>HQS6K361B G G363</v>
      </c>
      <c r="E23" s="71" t="s">
        <v>128</v>
      </c>
      <c r="G23" s="47">
        <f>VLOOKUP(E23,'Bonos BV LPF 08-2021'!B:J,9,0)</f>
        <v>10440500</v>
      </c>
      <c r="H23" s="55">
        <f>VLOOKUP(E23,'Bonos BV LPF 08-2021'!B:K,10,0)</f>
        <v>0.04</v>
      </c>
    </row>
    <row r="24" spans="2:8">
      <c r="B24" s="71" t="s">
        <v>118</v>
      </c>
      <c r="C24" s="71" t="s">
        <v>151</v>
      </c>
      <c r="D24" s="57" t="str">
        <f t="shared" si="1"/>
        <v>S1W7L961F G GHKU</v>
      </c>
      <c r="E24" s="71" t="s">
        <v>102</v>
      </c>
      <c r="G24" s="47">
        <f>VLOOKUP(E24,'Bonos BV LPF 08-2021'!B:J,9,0)</f>
        <v>24405500</v>
      </c>
      <c r="H24" s="55">
        <f>VLOOKUP(E24,'Bonos BV LPF 08-2021'!B:K,10,0)</f>
        <v>0.04</v>
      </c>
    </row>
    <row r="25" spans="2:8">
      <c r="B25" s="71" t="s">
        <v>118</v>
      </c>
      <c r="C25" s="71" t="s">
        <v>120</v>
      </c>
      <c r="D25" s="57" t="str">
        <f t="shared" si="1"/>
        <v>S1W7L961F D DAML</v>
      </c>
      <c r="E25" s="71" t="s">
        <v>100</v>
      </c>
      <c r="G25" s="47">
        <f>VLOOKUP(E25,'Bonos BV LPF 08-2021'!B:J,9,0)</f>
        <v>22885500</v>
      </c>
      <c r="H25" s="55">
        <f>VLOOKUP(E25,'Bonos BV LPF 08-2021'!B:K,10,0)</f>
        <v>0.04</v>
      </c>
    </row>
    <row r="26" spans="2:8">
      <c r="B26" s="71" t="s">
        <v>121</v>
      </c>
      <c r="C26" s="71" t="s">
        <v>122</v>
      </c>
      <c r="D26" s="57" t="str">
        <f t="shared" si="1"/>
        <v>S1W7L961G G GHLC</v>
      </c>
      <c r="E26" s="71" t="s">
        <v>104</v>
      </c>
      <c r="G26" s="47">
        <f>VLOOKUP(E26,'Bonos BV LPF 08-2021'!B:J,9,0)</f>
        <v>26305500</v>
      </c>
      <c r="H26" s="55">
        <f>VLOOKUP(E26,'Bonos BV LPF 08-2021'!B:K,10,0)</f>
        <v>0.04</v>
      </c>
    </row>
    <row r="27" spans="2:8">
      <c r="B27" s="119" t="s">
        <v>121</v>
      </c>
      <c r="C27" s="119" t="s">
        <v>188</v>
      </c>
      <c r="D27" s="57" t="str">
        <f t="shared" si="1"/>
        <v>S1W7L961G G GHKW</v>
      </c>
      <c r="E27" s="119" t="s">
        <v>104</v>
      </c>
      <c r="F27" s="120"/>
      <c r="G27" s="121">
        <f>VLOOKUP(E27,'Bonos BV LPF 08-2021'!B:J,9,0)</f>
        <v>26305500</v>
      </c>
      <c r="H27" s="122">
        <f>VLOOKUP(E27,'Bonos BV LPF 08-2021'!B:K,10,0)</f>
        <v>0.04</v>
      </c>
    </row>
    <row r="28" spans="2:8">
      <c r="B28" s="119" t="s">
        <v>182</v>
      </c>
      <c r="C28" s="119" t="s">
        <v>119</v>
      </c>
      <c r="D28" s="57" t="str">
        <f>B28&amp;" "&amp;LEFT(C28)&amp;" "&amp;RIGHT(C28,4)</f>
        <v>S1W72HC5M D DAMN</v>
      </c>
      <c r="E28" s="119" t="s">
        <v>169</v>
      </c>
      <c r="F28" s="120"/>
      <c r="G28" s="121">
        <f>VLOOKUP(E28,'Bonos BV LPF 08-2021'!B:J,9,0)</f>
        <v>26780500</v>
      </c>
      <c r="H28" s="122">
        <f>VLOOKUP(E28,'Bonos BV LPF 08-2021'!B:K,10,0)</f>
        <v>0.04</v>
      </c>
    </row>
    <row r="29" spans="2:8">
      <c r="B29" s="119" t="s">
        <v>183</v>
      </c>
      <c r="C29" s="119" t="s">
        <v>122</v>
      </c>
      <c r="D29" s="57" t="str">
        <f>B29&amp;" "&amp;LEFT(C29)&amp;" "&amp;RIGHT(C29,4)</f>
        <v>S1W72HC5N G GHLC</v>
      </c>
      <c r="E29" s="119" t="s">
        <v>171</v>
      </c>
      <c r="F29" s="120"/>
      <c r="G29" s="121">
        <f>VLOOKUP(E29,'Bonos BV LPF 08-2021'!B:J,9,0)</f>
        <v>29630500</v>
      </c>
      <c r="H29" s="122">
        <f>VLOOKUP(E29,'Bonos BV LPF 08-2021'!B:K,10,0)</f>
        <v>0.04</v>
      </c>
    </row>
    <row r="30" spans="2:8">
      <c r="B30" s="119" t="s">
        <v>183</v>
      </c>
      <c r="C30" s="119" t="s">
        <v>184</v>
      </c>
      <c r="D30" s="57" t="str">
        <f>B30&amp;" "&amp;LEFT(C30)&amp;" "&amp;RIGHT(C30,4)</f>
        <v>S1W72HC5N G GHQZ</v>
      </c>
      <c r="E30" s="119" t="s">
        <v>173</v>
      </c>
      <c r="F30" s="120"/>
      <c r="G30" s="121">
        <f>VLOOKUP(E30,'Bonos BV LPF 08-2021'!B:J,9,0)</f>
        <v>33430500</v>
      </c>
      <c r="H30" s="122">
        <f>VLOOKUP(E30,'Bonos BV LPF 08-2021'!B:K,10,0)</f>
        <v>0.04</v>
      </c>
    </row>
    <row r="31" spans="2:8">
      <c r="B31" s="119" t="s">
        <v>75</v>
      </c>
      <c r="C31" s="119" t="s">
        <v>76</v>
      </c>
      <c r="D31" s="57" t="str">
        <f t="shared" si="1"/>
        <v>SNW5D2617 G G452</v>
      </c>
      <c r="E31" s="119" t="s">
        <v>55</v>
      </c>
      <c r="F31" s="120"/>
      <c r="G31" s="121">
        <f>VLOOKUP(E31,'Bonos BV LPF 08-2021'!B:J,9,0)</f>
        <v>13670500</v>
      </c>
      <c r="H31" s="122">
        <f>VLOOKUP(E31,'Bonos BV LPF 08-2021'!B:K,10,0)</f>
        <v>0.04</v>
      </c>
    </row>
    <row r="32" spans="2:8">
      <c r="B32" s="119" t="s">
        <v>77</v>
      </c>
      <c r="C32" s="119" t="s">
        <v>79</v>
      </c>
      <c r="D32" s="57" t="str">
        <f t="shared" si="1"/>
        <v>SNW5D261F G G453</v>
      </c>
      <c r="E32" s="119" t="s">
        <v>56</v>
      </c>
      <c r="F32" s="120"/>
      <c r="G32" s="121">
        <f>VLOOKUP(E32,'Bonos BV LPF 08-2021'!B:J,9,0)</f>
        <v>14715500</v>
      </c>
      <c r="H32" s="122">
        <f>VLOOKUP(E32,'Bonos BV LPF 08-2021'!B:K,10,0)</f>
        <v>0.04</v>
      </c>
    </row>
    <row r="33" spans="2:9">
      <c r="B33" s="119" t="s">
        <v>77</v>
      </c>
      <c r="C33" s="119" t="s">
        <v>78</v>
      </c>
      <c r="D33" s="57" t="str">
        <f t="shared" si="1"/>
        <v>SNW5D261F G G454</v>
      </c>
      <c r="E33" s="119" t="s">
        <v>57</v>
      </c>
      <c r="F33" s="120"/>
      <c r="G33" s="121">
        <f>VLOOKUP(E33,'Bonos BV LPF 08-2021'!B:J,9,0)</f>
        <v>15380500</v>
      </c>
      <c r="H33" s="122">
        <f>VLOOKUP(E33,'Bonos BV LPF 08-2021'!B:K,10,0)</f>
        <v>0.04</v>
      </c>
    </row>
    <row r="34" spans="2:9">
      <c r="B34" s="119" t="s">
        <v>161</v>
      </c>
      <c r="C34" s="119" t="s">
        <v>162</v>
      </c>
      <c r="D34" s="57" t="str">
        <f t="shared" si="1"/>
        <v>SVS6K4617 D D115</v>
      </c>
      <c r="E34" s="119" t="s">
        <v>153</v>
      </c>
      <c r="F34" s="120"/>
      <c r="G34" s="121">
        <f>VLOOKUP(E34,'Bonos BV LPF 08-2021'!B:J,9,0)</f>
        <v>10963000</v>
      </c>
      <c r="H34" s="122">
        <f>VLOOKUP(E34,'Bonos BV LPF 08-2021'!B:K,10,0)</f>
        <v>0.04</v>
      </c>
    </row>
    <row r="35" spans="2:9">
      <c r="B35" s="119" t="s">
        <v>161</v>
      </c>
      <c r="C35" s="119" t="s">
        <v>163</v>
      </c>
      <c r="D35" s="57" t="str">
        <f t="shared" si="1"/>
        <v>SVS6K4617 D D111</v>
      </c>
      <c r="E35" s="119" t="s">
        <v>157</v>
      </c>
      <c r="F35" s="120"/>
      <c r="G35" s="121">
        <f>VLOOKUP(E35,'Bonos BV LPF 08-2021'!B:J,9,0)</f>
        <v>12388000</v>
      </c>
      <c r="H35" s="122">
        <f>VLOOKUP(E35,'Bonos BV LPF 08-2021'!B:K,10,0)</f>
        <v>0.04</v>
      </c>
    </row>
    <row r="36" spans="2:9">
      <c r="B36" s="119" t="s">
        <v>161</v>
      </c>
      <c r="C36" s="119" t="s">
        <v>164</v>
      </c>
      <c r="D36" s="57" t="str">
        <f t="shared" si="1"/>
        <v>SVS6K4617 D D00F</v>
      </c>
      <c r="E36" s="119" t="s">
        <v>153</v>
      </c>
      <c r="F36" s="120"/>
      <c r="G36" s="121">
        <f>VLOOKUP(E36,'Bonos BV LPF 08-2021'!B:J,9,0)</f>
        <v>10963000</v>
      </c>
      <c r="H36" s="122">
        <f>VLOOKUP(E36,'Bonos BV LPF 08-2021'!B:K,10,0)</f>
        <v>0.04</v>
      </c>
    </row>
    <row r="37" spans="2:9">
      <c r="B37" s="119" t="s">
        <v>161</v>
      </c>
      <c r="C37" s="119" t="s">
        <v>165</v>
      </c>
      <c r="D37" s="57" t="str">
        <f t="shared" si="1"/>
        <v>SVS6K4617 D D00E</v>
      </c>
      <c r="E37" s="119" t="s">
        <v>157</v>
      </c>
      <c r="F37" s="120"/>
      <c r="G37" s="121">
        <f>VLOOKUP(E37,'Bonos BV LPF 08-2021'!B:J,9,0)</f>
        <v>12388000</v>
      </c>
      <c r="H37" s="122">
        <f>VLOOKUP(E37,'Bonos BV LPF 08-2021'!B:K,10,0)</f>
        <v>0.04</v>
      </c>
    </row>
    <row r="38" spans="2:9">
      <c r="B38" s="119" t="s">
        <v>166</v>
      </c>
      <c r="C38" s="119" t="s">
        <v>167</v>
      </c>
      <c r="D38" s="57" t="str">
        <f t="shared" si="1"/>
        <v>SVS6K461F D D00G</v>
      </c>
      <c r="E38" s="119" t="s">
        <v>159</v>
      </c>
      <c r="F38" s="120"/>
      <c r="G38" s="121">
        <f>VLOOKUP(E38,'Bonos BV LPF 08-2021'!B:J,9,0)</f>
        <v>13148000</v>
      </c>
      <c r="H38" s="122">
        <f>VLOOKUP(E38,'Bonos BV LPF 08-2021'!B:K,10,0)</f>
        <v>0.04</v>
      </c>
    </row>
    <row r="39" spans="2:9">
      <c r="B39" s="119" t="s">
        <v>166</v>
      </c>
      <c r="C39" s="119" t="s">
        <v>164</v>
      </c>
      <c r="D39" s="57" t="str">
        <f t="shared" si="1"/>
        <v>SVS6K461F D D00F</v>
      </c>
      <c r="E39" s="119" t="s">
        <v>155</v>
      </c>
      <c r="F39" s="120"/>
      <c r="G39" s="121">
        <f>VLOOKUP(E39,'Bonos BV LPF 08-2021'!B:J,9,0)</f>
        <v>11723000</v>
      </c>
      <c r="H39" s="122">
        <f>VLOOKUP(E39,'Bonos BV LPF 08-2021'!B:K,10,0)</f>
        <v>0.04</v>
      </c>
    </row>
    <row r="40" spans="2:9">
      <c r="B40" s="119" t="s">
        <v>166</v>
      </c>
      <c r="C40" s="119" t="s">
        <v>168</v>
      </c>
      <c r="D40" s="57" t="str">
        <f t="shared" si="1"/>
        <v>SVS6K461F D D112</v>
      </c>
      <c r="E40" s="119" t="s">
        <v>159</v>
      </c>
      <c r="F40" s="120"/>
      <c r="G40" s="121">
        <f>VLOOKUP(E40,'Bonos BV LPF 08-2021'!B:J,9,0)</f>
        <v>13148000</v>
      </c>
      <c r="H40" s="122">
        <f>VLOOKUP(E40,'Bonos BV LPF 08-2021'!B:K,10,0)</f>
        <v>0.04</v>
      </c>
    </row>
    <row r="41" spans="2:9">
      <c r="B41" s="119" t="s">
        <v>166</v>
      </c>
      <c r="C41" s="119" t="s">
        <v>162</v>
      </c>
      <c r="D41" s="57" t="str">
        <f t="shared" si="1"/>
        <v>SVS6K461F D D115</v>
      </c>
      <c r="E41" s="119" t="s">
        <v>155</v>
      </c>
      <c r="F41" s="120"/>
      <c r="G41" s="121">
        <f>VLOOKUP(E41,'Bonos BV LPF 08-2021'!B:J,9,0)</f>
        <v>11723000</v>
      </c>
      <c r="H41" s="122">
        <f>VLOOKUP(E41,'Bonos BV LPF 08-2021'!B:K,10,0)</f>
        <v>0.04</v>
      </c>
      <c r="I41" s="123"/>
    </row>
    <row r="42" spans="2:9">
      <c r="B42" s="71" t="s">
        <v>161</v>
      </c>
      <c r="C42" s="71" t="s">
        <v>196</v>
      </c>
      <c r="D42" s="57" t="str">
        <f t="shared" si="1"/>
        <v>SVS6K4617 D D168</v>
      </c>
      <c r="E42" s="71" t="s">
        <v>153</v>
      </c>
      <c r="F42" s="120"/>
      <c r="G42" s="121">
        <f>VLOOKUP(E42,'Bonos BV LPF 08-2021'!B:J,9,0)</f>
        <v>10963000</v>
      </c>
      <c r="H42" s="122">
        <f>VLOOKUP(E42,'Bonos BV LPF 08-2021'!B:K,10,0)</f>
        <v>0.04</v>
      </c>
    </row>
    <row r="43" spans="2:9">
      <c r="B43" s="71" t="s">
        <v>161</v>
      </c>
      <c r="C43" s="71" t="s">
        <v>197</v>
      </c>
      <c r="D43" s="57" t="str">
        <f t="shared" si="1"/>
        <v>SVS6K4617 D D169</v>
      </c>
      <c r="E43" s="71" t="s">
        <v>157</v>
      </c>
      <c r="F43" s="120"/>
      <c r="G43" s="121">
        <f>VLOOKUP(E43,'Bonos BV LPF 08-2021'!B:J,9,0)</f>
        <v>12388000</v>
      </c>
      <c r="H43" s="122">
        <f>VLOOKUP(E43,'Bonos BV LPF 08-2021'!B:K,10,0)</f>
        <v>0.04</v>
      </c>
    </row>
    <row r="44" spans="2:9">
      <c r="B44" s="71" t="s">
        <v>166</v>
      </c>
      <c r="C44" s="71" t="s">
        <v>196</v>
      </c>
      <c r="D44" s="57" t="str">
        <f t="shared" si="1"/>
        <v>SVS6K461F D D168</v>
      </c>
      <c r="E44" s="71" t="s">
        <v>155</v>
      </c>
      <c r="F44" s="120"/>
      <c r="G44" s="121">
        <f>VLOOKUP(E44,'Bonos BV LPF 08-2021'!B:J,9,0)</f>
        <v>11723000</v>
      </c>
      <c r="H44" s="122">
        <f>VLOOKUP(E44,'Bonos BV LPF 08-2021'!B:K,10,0)</f>
        <v>0.04</v>
      </c>
    </row>
    <row r="45" spans="2:9">
      <c r="B45" s="71" t="s">
        <v>166</v>
      </c>
      <c r="C45" s="71" t="s">
        <v>198</v>
      </c>
      <c r="D45" s="57" t="str">
        <f t="shared" si="1"/>
        <v>SVS6K461F D D179</v>
      </c>
      <c r="E45" s="71" t="s">
        <v>159</v>
      </c>
      <c r="F45" s="120"/>
      <c r="G45" s="121">
        <f>VLOOKUP(E45,'Bonos BV LPF 08-2021'!B:J,9,0)</f>
        <v>13148000</v>
      </c>
      <c r="H45" s="122">
        <f>VLOOKUP(E45,'Bonos BV LPF 08-2021'!B:K,10,0)</f>
        <v>0.04</v>
      </c>
    </row>
  </sheetData>
  <autoFilter ref="B6:H41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08-2021</vt:lpstr>
      <vt:lpstr>Bonos BV LPF 08-2021</vt:lpstr>
      <vt:lpstr>LP 08-2021 con Códigos</vt:lpstr>
      <vt:lpstr>'Bonos BV LPF 08-2021'!Área_de_impresión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2021-08-02T17:53:48Z</dcterms:modified>
</cp:coreProperties>
</file>